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11" activeTab="0"/>
  </bookViews>
  <sheets>
    <sheet name="DADOS e Estimativa" sheetId="1" r:id="rId1"/>
    <sheet name="Cálculo da Estimativa" sheetId="2" state="hidden" r:id="rId2"/>
  </sheets>
  <definedNames>
    <definedName name="_xlnm.Print_Area" localSheetId="1">'Cálculo da Estimativa'!$A$1:$K$11</definedName>
    <definedName name="_xlnm.Print_Area" localSheetId="0">'DADOS e Estimativa'!$A$1:$AG$39</definedName>
    <definedName name="Excel_BuiltIn_Print_Area" localSheetId="1">'DADOS e Estimativa'!$A$19:$AF$40</definedName>
    <definedName name="Excel_BuiltIn_Print_Area" localSheetId="0">'DADOS e Estimativa'!$A$1:$AG$5</definedName>
    <definedName name="Excel_BuiltIn_Print_Area_2_1">'Cálculo da Estimativa'!$A$1:$K$13</definedName>
    <definedName name="Excel_BuiltIn_Print_Titles" localSheetId="1">'Cálculo da Estimativa'!$A$1:$HR$4</definedName>
    <definedName name="Excel_BuiltIn_Print_Titles" localSheetId="0">'DADOS e Estimativa'!$A$1:$IL$4</definedName>
    <definedName name="_xlnm.Print_Titles" localSheetId="1">'Cálculo da Estimativa'!$1:$4</definedName>
  </definedNames>
  <calcPr fullCalcOnLoad="1"/>
</workbook>
</file>

<file path=xl/sharedStrings.xml><?xml version="1.0" encoding="utf-8"?>
<sst xmlns="http://schemas.openxmlformats.org/spreadsheetml/2006/main" count="81" uniqueCount="64">
  <si>
    <t>Média ( - )</t>
  </si>
  <si>
    <t>Média ( + )</t>
  </si>
  <si>
    <t>It.</t>
  </si>
  <si>
    <t>Descrição</t>
  </si>
  <si>
    <t>Média</t>
  </si>
  <si>
    <t>Desvio</t>
  </si>
  <si>
    <t>D. Padrão</t>
  </si>
  <si>
    <t>Aritmética</t>
  </si>
  <si>
    <t>Padrão</t>
  </si>
  <si>
    <t>Mínimo</t>
  </si>
  <si>
    <t>Máximo</t>
  </si>
  <si>
    <t>Qtde</t>
  </si>
  <si>
    <t>Unidade</t>
  </si>
  <si>
    <t>Aceitável</t>
  </si>
  <si>
    <t>Valor</t>
  </si>
  <si>
    <t>Unitário Estimado</t>
  </si>
  <si>
    <t>Subtotal</t>
  </si>
  <si>
    <r>
      <t>*</t>
    </r>
    <r>
      <rPr>
        <sz val="10"/>
        <rFont val="Arial"/>
        <family val="2"/>
      </rPr>
      <t xml:space="preserve"> Valores excluídos na Planilha do Cálculo do Desvio Padrão ou não considerados para o cômputo da média na presente planilha por se apresentarem abaixo do </t>
    </r>
  </si>
  <si>
    <r>
      <t xml:space="preserve">Mínimo Aceitável </t>
    </r>
    <r>
      <rPr>
        <sz val="10"/>
        <rFont val="Arial"/>
        <family val="2"/>
      </rPr>
      <t xml:space="preserve">ou acima do </t>
    </r>
    <r>
      <rPr>
        <i/>
        <sz val="10"/>
        <rFont val="Arial"/>
        <family val="2"/>
      </rPr>
      <t xml:space="preserve">Máximo Aceitável </t>
    </r>
    <r>
      <rPr>
        <sz val="10"/>
        <rFont val="Arial"/>
        <family val="2"/>
      </rPr>
      <t xml:space="preserve">após a análise do </t>
    </r>
    <r>
      <rPr>
        <i/>
        <sz val="10"/>
        <rFont val="Arial"/>
        <family val="2"/>
      </rPr>
      <t>Desvio Padrão</t>
    </r>
    <r>
      <rPr>
        <sz val="10"/>
        <rFont val="Arial"/>
        <family val="2"/>
      </rPr>
      <t>.</t>
    </r>
  </si>
  <si>
    <t>Plafon redondo, produzido em ABS</t>
  </si>
  <si>
    <t>un.</t>
  </si>
  <si>
    <t>Receptáculo ou bocal, material louça (cerâmica) na cor branca, tipo rosca E-27</t>
  </si>
  <si>
    <t>Luminária slim led para embutir, 24w</t>
  </si>
  <si>
    <t>Cabo de Cobre 0,6/1KV  3X2,5mm² rolo 100m</t>
  </si>
  <si>
    <t>Cabo pvc de 2,5 mm² na cor azul rolo 100m</t>
  </si>
  <si>
    <t>Driver para luminária/painel de LED 15~24W bivolt</t>
  </si>
  <si>
    <t>Eletro mundi</t>
  </si>
  <si>
    <t>Cabling</t>
  </si>
  <si>
    <t>Ribeiro</t>
  </si>
  <si>
    <t>Promazi</t>
  </si>
  <si>
    <t>Rondi</t>
  </si>
  <si>
    <t>Glaumar</t>
  </si>
  <si>
    <t>Sylsam</t>
  </si>
  <si>
    <t>Cetti</t>
  </si>
  <si>
    <t>Dimensional</t>
  </si>
  <si>
    <t>Americanas</t>
  </si>
  <si>
    <t>Madeira</t>
  </si>
  <si>
    <t>Eletrorastro</t>
  </si>
  <si>
    <t>Leroy</t>
  </si>
  <si>
    <t>Trybo</t>
  </si>
  <si>
    <t>BP1</t>
  </si>
  <si>
    <t>BP2</t>
  </si>
  <si>
    <t>BP3</t>
  </si>
  <si>
    <t>BP4</t>
  </si>
  <si>
    <t>BP5</t>
  </si>
  <si>
    <t>BP6</t>
  </si>
  <si>
    <t>BP7</t>
  </si>
  <si>
    <t>BP8</t>
  </si>
  <si>
    <t>Cabo pvc de 2,5 mm² na cor listrado rolo 100m</t>
  </si>
  <si>
    <t>Lumilandia</t>
  </si>
  <si>
    <t>Ebasshop</t>
  </si>
  <si>
    <t>MundoLeds</t>
  </si>
  <si>
    <t>1.1</t>
  </si>
  <si>
    <t>1.2</t>
  </si>
  <si>
    <t>1.3</t>
  </si>
  <si>
    <t>1.4</t>
  </si>
  <si>
    <t>1.5</t>
  </si>
  <si>
    <t>1.6</t>
  </si>
  <si>
    <t>1.7</t>
  </si>
  <si>
    <t>2.1</t>
  </si>
  <si>
    <t>2.2</t>
  </si>
  <si>
    <t>2.3</t>
  </si>
  <si>
    <t>TOTAL ESTIMADO TRT15</t>
  </si>
  <si>
    <t>TOTAL ESTIMADO TRT02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</si>
</sst>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_(* #,##0_);_(* \(#,##0\);_(* \-??_);_(@_)"/>
    <numFmt numFmtId="166" formatCode="[$R$-416]\ #,##0.00;[Red]\-[$R$-416]\ #,##0.00"/>
    <numFmt numFmtId="167" formatCode="[$-416]dddd\,\ d&quot; de &quot;mmmm&quot; de &quot;yyyy"/>
  </numFmts>
  <fonts count="42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64" fontId="0" fillId="0" borderId="0" applyFill="0" applyBorder="0" applyAlignment="0" applyProtection="0"/>
  </cellStyleXfs>
  <cellXfs count="167">
    <xf numFmtId="0" fontId="0" fillId="0" borderId="0" xfId="0" applyAlignment="1">
      <alignment/>
    </xf>
    <xf numFmtId="165" fontId="0" fillId="0" borderId="0" xfId="6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164" fontId="2" fillId="0" borderId="24" xfId="60" applyFont="1" applyFill="1" applyBorder="1" applyAlignment="1" applyProtection="1">
      <alignment horizontal="right" vertical="center"/>
      <protection/>
    </xf>
    <xf numFmtId="164" fontId="0" fillId="0" borderId="24" xfId="60" applyFont="1" applyFill="1" applyBorder="1" applyAlignment="1" applyProtection="1">
      <alignment horizontal="right" vertical="center"/>
      <protection/>
    </xf>
    <xf numFmtId="164" fontId="0" fillId="0" borderId="0" xfId="6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164" fontId="2" fillId="0" borderId="18" xfId="60" applyFont="1" applyFill="1" applyBorder="1" applyAlignment="1" applyProtection="1">
      <alignment horizontal="right" vertical="center"/>
      <protection/>
    </xf>
    <xf numFmtId="164" fontId="0" fillId="0" borderId="18" xfId="60" applyFont="1" applyFill="1" applyBorder="1" applyAlignment="1" applyProtection="1">
      <alignment horizontal="right" vertical="center"/>
      <protection/>
    </xf>
    <xf numFmtId="0" fontId="0" fillId="0" borderId="25" xfId="0" applyBorder="1" applyAlignment="1">
      <alignment/>
    </xf>
    <xf numFmtId="165" fontId="0" fillId="0" borderId="25" xfId="60" applyNumberFormat="1" applyFont="1" applyFill="1" applyBorder="1" applyAlignment="1" applyProtection="1">
      <alignment/>
      <protection/>
    </xf>
    <xf numFmtId="0" fontId="2" fillId="33" borderId="26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right"/>
    </xf>
    <xf numFmtId="49" fontId="3" fillId="0" borderId="27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 wrapText="1"/>
    </xf>
    <xf numFmtId="1" fontId="0" fillId="0" borderId="29" xfId="60" applyNumberFormat="1" applyFont="1" applyFill="1" applyBorder="1" applyAlignment="1" applyProtection="1">
      <alignment horizontal="center" vertical="center" wrapText="1"/>
      <protection/>
    </xf>
    <xf numFmtId="1" fontId="0" fillId="0" borderId="30" xfId="60" applyNumberFormat="1" applyFont="1" applyFill="1" applyBorder="1" applyAlignment="1" applyProtection="1">
      <alignment horizontal="center" vertical="center" wrapText="1"/>
      <protection/>
    </xf>
    <xf numFmtId="4" fontId="0" fillId="0" borderId="28" xfId="0" applyNumberFormat="1" applyFill="1" applyBorder="1" applyAlignment="1">
      <alignment horizontal="right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1" fontId="0" fillId="0" borderId="17" xfId="60" applyNumberFormat="1" applyFont="1" applyFill="1" applyBorder="1" applyAlignment="1" applyProtection="1">
      <alignment horizontal="center" vertical="center" wrapText="1"/>
      <protection/>
    </xf>
    <xf numFmtId="1" fontId="0" fillId="0" borderId="31" xfId="60" applyNumberFormat="1" applyFont="1" applyFill="1" applyBorder="1" applyAlignment="1" applyProtection="1">
      <alignment horizontal="center" vertical="center" wrapText="1"/>
      <protection/>
    </xf>
    <xf numFmtId="4" fontId="0" fillId="0" borderId="16" xfId="0" applyNumberFormat="1" applyFill="1" applyBorder="1" applyAlignment="1">
      <alignment horizontal="right" vertical="center" wrapText="1"/>
    </xf>
    <xf numFmtId="4" fontId="0" fillId="0" borderId="16" xfId="0" applyNumberFormat="1" applyFill="1" applyBorder="1" applyAlignment="1">
      <alignment horizontal="center" vertical="center" wrapText="1"/>
    </xf>
    <xf numFmtId="1" fontId="0" fillId="0" borderId="32" xfId="60" applyNumberFormat="1" applyFont="1" applyFill="1" applyBorder="1" applyAlignment="1" applyProtection="1">
      <alignment horizontal="center" vertical="center" wrapText="1"/>
      <protection/>
    </xf>
    <xf numFmtId="1" fontId="0" fillId="0" borderId="33" xfId="60" applyNumberFormat="1" applyFont="1" applyFill="1" applyBorder="1" applyAlignment="1" applyProtection="1">
      <alignment horizontal="center" vertical="center" wrapText="1"/>
      <protection/>
    </xf>
    <xf numFmtId="0" fontId="2" fillId="0" borderId="34" xfId="0" applyFont="1" applyFill="1" applyBorder="1" applyAlignment="1">
      <alignment/>
    </xf>
    <xf numFmtId="0" fontId="0" fillId="0" borderId="34" xfId="0" applyBorder="1" applyAlignment="1">
      <alignment/>
    </xf>
    <xf numFmtId="165" fontId="2" fillId="0" borderId="34" xfId="60" applyNumberFormat="1" applyFont="1" applyFill="1" applyBorder="1" applyAlignment="1" applyProtection="1">
      <alignment/>
      <protection/>
    </xf>
    <xf numFmtId="0" fontId="4" fillId="33" borderId="35" xfId="0" applyFont="1" applyFill="1" applyBorder="1" applyAlignment="1">
      <alignment vertical="center"/>
    </xf>
    <xf numFmtId="0" fontId="2" fillId="33" borderId="36" xfId="0" applyFont="1" applyFill="1" applyBorder="1" applyAlignment="1">
      <alignment vertical="center"/>
    </xf>
    <xf numFmtId="2" fontId="2" fillId="33" borderId="36" xfId="0" applyNumberFormat="1" applyFont="1" applyFill="1" applyBorder="1" applyAlignment="1">
      <alignment vertical="center"/>
    </xf>
    <xf numFmtId="0" fontId="2" fillId="0" borderId="0" xfId="0" applyFont="1" applyBorder="1" applyAlignment="1">
      <alignment/>
    </xf>
    <xf numFmtId="165" fontId="2" fillId="0" borderId="0" xfId="6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2" fillId="33" borderId="16" xfId="0" applyNumberFormat="1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right"/>
    </xf>
    <xf numFmtId="0" fontId="3" fillId="0" borderId="40" xfId="0" applyFont="1" applyBorder="1" applyAlignment="1">
      <alignment horizontal="justify" vertical="center"/>
    </xf>
    <xf numFmtId="37" fontId="3" fillId="0" borderId="41" xfId="60" applyNumberFormat="1" applyFont="1" applyFill="1" applyBorder="1" applyAlignment="1" applyProtection="1">
      <alignment horizontal="center" vertical="center"/>
      <protection/>
    </xf>
    <xf numFmtId="4" fontId="3" fillId="0" borderId="11" xfId="0" applyNumberFormat="1" applyFont="1" applyFill="1" applyBorder="1" applyAlignment="1">
      <alignment horizontal="right" vertical="center"/>
    </xf>
    <xf numFmtId="4" fontId="3" fillId="34" borderId="11" xfId="0" applyNumberFormat="1" applyFont="1" applyFill="1" applyBorder="1" applyAlignment="1">
      <alignment horizontal="right" vertical="center"/>
    </xf>
    <xf numFmtId="4" fontId="3" fillId="34" borderId="42" xfId="0" applyNumberFormat="1" applyFont="1" applyFill="1" applyBorder="1" applyAlignment="1">
      <alignment horizontal="right" vertical="center"/>
    </xf>
    <xf numFmtId="37" fontId="3" fillId="0" borderId="43" xfId="60" applyNumberFormat="1" applyFont="1" applyFill="1" applyBorder="1" applyAlignment="1" applyProtection="1">
      <alignment horizontal="center" vertical="center"/>
      <protection/>
    </xf>
    <xf numFmtId="0" fontId="7" fillId="0" borderId="31" xfId="0" applyFont="1" applyBorder="1" applyAlignment="1">
      <alignment horizontal="justify" vertical="center" wrapText="1"/>
    </xf>
    <xf numFmtId="37" fontId="3" fillId="0" borderId="16" xfId="60" applyNumberFormat="1" applyFont="1" applyFill="1" applyBorder="1" applyAlignment="1" applyProtection="1">
      <alignment horizontal="center" vertical="center"/>
      <protection/>
    </xf>
    <xf numFmtId="4" fontId="3" fillId="0" borderId="16" xfId="0" applyNumberFormat="1" applyFont="1" applyFill="1" applyBorder="1" applyAlignment="1">
      <alignment horizontal="right" vertical="center"/>
    </xf>
    <xf numFmtId="4" fontId="3" fillId="34" borderId="16" xfId="0" applyNumberFormat="1" applyFont="1" applyFill="1" applyBorder="1" applyAlignment="1">
      <alignment horizontal="right" vertical="center"/>
    </xf>
    <xf numFmtId="4" fontId="3" fillId="34" borderId="44" xfId="0" applyNumberFormat="1" applyFont="1" applyFill="1" applyBorder="1" applyAlignment="1">
      <alignment horizontal="right" vertical="center"/>
    </xf>
    <xf numFmtId="0" fontId="3" fillId="0" borderId="31" xfId="0" applyFont="1" applyBorder="1" applyAlignment="1">
      <alignment horizontal="justify" vertical="center" wrapText="1"/>
    </xf>
    <xf numFmtId="49" fontId="3" fillId="0" borderId="41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4" fontId="0" fillId="0" borderId="18" xfId="60" applyNumberFormat="1" applyFont="1" applyFill="1" applyBorder="1" applyAlignment="1" applyProtection="1">
      <alignment horizontal="center" vertical="center" wrapText="1"/>
      <protection/>
    </xf>
    <xf numFmtId="0" fontId="2" fillId="33" borderId="23" xfId="0" applyFont="1" applyFill="1" applyBorder="1" applyAlignment="1">
      <alignment horizontal="center" vertical="center"/>
    </xf>
    <xf numFmtId="4" fontId="2" fillId="0" borderId="24" xfId="60" applyNumberFormat="1" applyFont="1" applyFill="1" applyBorder="1" applyAlignment="1" applyProtection="1">
      <alignment horizontal="center" vertical="center" wrapText="1"/>
      <protection/>
    </xf>
    <xf numFmtId="4" fontId="0" fillId="0" borderId="24" xfId="60" applyNumberFormat="1" applyFont="1" applyFill="1" applyBorder="1" applyAlignment="1" applyProtection="1">
      <alignment horizontal="center" vertical="center" wrapText="1"/>
      <protection/>
    </xf>
    <xf numFmtId="166" fontId="5" fillId="33" borderId="45" xfId="0" applyNumberFormat="1" applyFont="1" applyFill="1" applyBorder="1" applyAlignment="1">
      <alignment horizontal="center" vertical="center"/>
    </xf>
    <xf numFmtId="4" fontId="2" fillId="0" borderId="18" xfId="6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right" vertical="center"/>
    </xf>
    <xf numFmtId="37" fontId="3" fillId="0" borderId="0" xfId="60" applyNumberFormat="1" applyFont="1" applyFill="1" applyBorder="1" applyAlignment="1" applyProtection="1">
      <alignment horizontal="center" vertical="center"/>
      <protection/>
    </xf>
    <xf numFmtId="4" fontId="3" fillId="0" borderId="0" xfId="0" applyNumberFormat="1" applyFont="1" applyFill="1" applyBorder="1" applyAlignment="1">
      <alignment horizontal="right" vertical="center"/>
    </xf>
    <xf numFmtId="4" fontId="3" fillId="34" borderId="0" xfId="0" applyNumberFormat="1" applyFont="1" applyFill="1" applyBorder="1" applyAlignment="1">
      <alignment horizontal="right" vertical="center"/>
    </xf>
    <xf numFmtId="164" fontId="2" fillId="0" borderId="0" xfId="60" applyFont="1" applyFill="1" applyBorder="1" applyAlignment="1" applyProtection="1">
      <alignment horizontal="right" vertical="center"/>
      <protection/>
    </xf>
    <xf numFmtId="164" fontId="0" fillId="0" borderId="0" xfId="60" applyFont="1" applyFill="1" applyBorder="1" applyAlignment="1" applyProtection="1">
      <alignment horizontal="right" vertical="center"/>
      <protection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" fontId="0" fillId="0" borderId="0" xfId="6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right" vertical="center" wrapText="1"/>
    </xf>
    <xf numFmtId="4" fontId="2" fillId="0" borderId="0" xfId="60" applyNumberFormat="1" applyFont="1" applyFill="1" applyBorder="1" applyAlignment="1" applyProtection="1">
      <alignment horizontal="center" vertical="center" wrapText="1"/>
      <protection/>
    </xf>
    <xf numFmtId="4" fontId="0" fillId="0" borderId="0" xfId="60" applyNumberFormat="1" applyFont="1" applyFill="1" applyBorder="1" applyAlignment="1" applyProtection="1">
      <alignment horizontal="center" vertical="center" wrapText="1"/>
      <protection/>
    </xf>
    <xf numFmtId="0" fontId="3" fillId="0" borderId="46" xfId="0" applyFont="1" applyBorder="1" applyAlignment="1">
      <alignment horizontal="justify" vertical="center"/>
    </xf>
    <xf numFmtId="0" fontId="3" fillId="0" borderId="43" xfId="0" applyFont="1" applyBorder="1" applyAlignment="1">
      <alignment horizontal="right" vertical="center"/>
    </xf>
    <xf numFmtId="4" fontId="3" fillId="0" borderId="43" xfId="0" applyNumberFormat="1" applyFont="1" applyFill="1" applyBorder="1" applyAlignment="1">
      <alignment horizontal="right" vertical="center"/>
    </xf>
    <xf numFmtId="4" fontId="3" fillId="34" borderId="43" xfId="0" applyNumberFormat="1" applyFont="1" applyFill="1" applyBorder="1" applyAlignment="1">
      <alignment horizontal="right" vertical="center"/>
    </xf>
    <xf numFmtId="4" fontId="3" fillId="34" borderId="47" xfId="0" applyNumberFormat="1" applyFont="1" applyFill="1" applyBorder="1" applyAlignment="1">
      <alignment horizontal="right" vertical="center"/>
    </xf>
    <xf numFmtId="164" fontId="2" fillId="0" borderId="48" xfId="60" applyFont="1" applyFill="1" applyBorder="1" applyAlignment="1" applyProtection="1">
      <alignment horizontal="right" vertical="center"/>
      <protection/>
    </xf>
    <xf numFmtId="164" fontId="0" fillId="0" borderId="48" xfId="60" applyFont="1" applyFill="1" applyBorder="1" applyAlignment="1" applyProtection="1">
      <alignment horizontal="right" vertical="center"/>
      <protection/>
    </xf>
    <xf numFmtId="49" fontId="3" fillId="35" borderId="41" xfId="0" applyNumberFormat="1" applyFont="1" applyFill="1" applyBorder="1" applyAlignment="1">
      <alignment horizontal="center" vertical="center"/>
    </xf>
    <xf numFmtId="0" fontId="7" fillId="35" borderId="49" xfId="0" applyFont="1" applyFill="1" applyBorder="1" applyAlignment="1">
      <alignment horizontal="justify" vertical="center" wrapText="1"/>
    </xf>
    <xf numFmtId="0" fontId="3" fillId="35" borderId="41" xfId="0" applyFont="1" applyFill="1" applyBorder="1" applyAlignment="1">
      <alignment horizontal="right" vertical="center"/>
    </xf>
    <xf numFmtId="37" fontId="3" fillId="35" borderId="41" xfId="60" applyNumberFormat="1" applyFont="1" applyFill="1" applyBorder="1" applyAlignment="1" applyProtection="1">
      <alignment horizontal="center" vertical="center"/>
      <protection/>
    </xf>
    <xf numFmtId="4" fontId="3" fillId="35" borderId="41" xfId="0" applyNumberFormat="1" applyFont="1" applyFill="1" applyBorder="1" applyAlignment="1">
      <alignment horizontal="right" vertical="center"/>
    </xf>
    <xf numFmtId="4" fontId="3" fillId="35" borderId="50" xfId="0" applyNumberFormat="1" applyFont="1" applyFill="1" applyBorder="1" applyAlignment="1">
      <alignment horizontal="right" vertical="center"/>
    </xf>
    <xf numFmtId="164" fontId="2" fillId="35" borderId="51" xfId="60" applyFont="1" applyFill="1" applyBorder="1" applyAlignment="1" applyProtection="1">
      <alignment horizontal="right" vertical="center"/>
      <protection/>
    </xf>
    <xf numFmtId="164" fontId="0" fillId="35" borderId="51" xfId="60" applyFont="1" applyFill="1" applyBorder="1" applyAlignment="1" applyProtection="1">
      <alignment horizontal="right" vertical="center"/>
      <protection/>
    </xf>
    <xf numFmtId="164" fontId="0" fillId="35" borderId="0" xfId="60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49" fontId="3" fillId="35" borderId="52" xfId="0" applyNumberFormat="1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vertical="center" wrapText="1"/>
    </xf>
    <xf numFmtId="1" fontId="0" fillId="35" borderId="53" xfId="60" applyNumberFormat="1" applyFont="1" applyFill="1" applyBorder="1" applyAlignment="1" applyProtection="1">
      <alignment horizontal="center" vertical="center" wrapText="1"/>
      <protection/>
    </xf>
    <xf numFmtId="1" fontId="0" fillId="35" borderId="49" xfId="60" applyNumberFormat="1" applyFont="1" applyFill="1" applyBorder="1" applyAlignment="1" applyProtection="1">
      <alignment horizontal="center" vertical="center" wrapText="1"/>
      <protection/>
    </xf>
    <xf numFmtId="4" fontId="0" fillId="35" borderId="41" xfId="0" applyNumberFormat="1" applyFill="1" applyBorder="1" applyAlignment="1">
      <alignment horizontal="center" vertical="center" wrapText="1"/>
    </xf>
    <xf numFmtId="4" fontId="0" fillId="35" borderId="41" xfId="0" applyNumberFormat="1" applyFill="1" applyBorder="1" applyAlignment="1">
      <alignment horizontal="right" vertical="center" wrapText="1"/>
    </xf>
    <xf numFmtId="4" fontId="2" fillId="35" borderId="51" xfId="60" applyNumberFormat="1" applyFont="1" applyFill="1" applyBorder="1" applyAlignment="1" applyProtection="1">
      <alignment horizontal="center" vertical="center" wrapText="1"/>
      <protection/>
    </xf>
    <xf numFmtId="4" fontId="0" fillId="35" borderId="51" xfId="60" applyNumberFormat="1" applyFont="1" applyFill="1" applyBorder="1" applyAlignment="1" applyProtection="1">
      <alignment horizontal="center" vertical="center" wrapText="1"/>
      <protection/>
    </xf>
    <xf numFmtId="0" fontId="0" fillId="35" borderId="54" xfId="0" applyFill="1" applyBorder="1" applyAlignment="1">
      <alignment/>
    </xf>
    <xf numFmtId="49" fontId="3" fillId="35" borderId="55" xfId="0" applyNumberFormat="1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vertical="center" wrapText="1"/>
    </xf>
    <xf numFmtId="1" fontId="0" fillId="35" borderId="32" xfId="60" applyNumberFormat="1" applyFont="1" applyFill="1" applyBorder="1" applyAlignment="1" applyProtection="1">
      <alignment horizontal="center" vertical="center" wrapText="1"/>
      <protection/>
    </xf>
    <xf numFmtId="1" fontId="0" fillId="35" borderId="33" xfId="60" applyNumberFormat="1" applyFont="1" applyFill="1" applyBorder="1" applyAlignment="1" applyProtection="1">
      <alignment horizontal="center" vertical="center" wrapText="1"/>
      <protection/>
    </xf>
    <xf numFmtId="4" fontId="0" fillId="35" borderId="56" xfId="0" applyNumberFormat="1" applyFill="1" applyBorder="1" applyAlignment="1">
      <alignment horizontal="center" vertical="center" wrapText="1"/>
    </xf>
    <xf numFmtId="4" fontId="0" fillId="35" borderId="56" xfId="0" applyNumberFormat="1" applyFill="1" applyBorder="1" applyAlignment="1">
      <alignment horizontal="right" vertical="center" wrapText="1"/>
    </xf>
    <xf numFmtId="4" fontId="2" fillId="35" borderId="57" xfId="60" applyNumberFormat="1" applyFont="1" applyFill="1" applyBorder="1" applyAlignment="1" applyProtection="1">
      <alignment horizontal="center" vertical="center" wrapText="1"/>
      <protection/>
    </xf>
    <xf numFmtId="4" fontId="0" fillId="35" borderId="57" xfId="60" applyNumberFormat="1" applyFont="1" applyFill="1" applyBorder="1" applyAlignment="1" applyProtection="1">
      <alignment horizontal="center" vertical="center" wrapText="1"/>
      <protection/>
    </xf>
    <xf numFmtId="49" fontId="3" fillId="0" borderId="58" xfId="0" applyNumberFormat="1" applyFont="1" applyBorder="1" applyAlignment="1">
      <alignment horizontal="center" vertical="center" wrapText="1"/>
    </xf>
    <xf numFmtId="0" fontId="3" fillId="0" borderId="43" xfId="0" applyFont="1" applyBorder="1" applyAlignment="1">
      <alignment vertical="center" wrapText="1"/>
    </xf>
    <xf numFmtId="4" fontId="0" fillId="0" borderId="43" xfId="0" applyNumberFormat="1" applyFill="1" applyBorder="1" applyAlignment="1">
      <alignment horizontal="center" vertical="center" wrapText="1"/>
    </xf>
    <xf numFmtId="4" fontId="0" fillId="0" borderId="43" xfId="0" applyNumberFormat="1" applyFill="1" applyBorder="1" applyAlignment="1">
      <alignment horizontal="right" vertical="center" wrapText="1"/>
    </xf>
    <xf numFmtId="4" fontId="2" fillId="0" borderId="48" xfId="60" applyNumberFormat="1" applyFont="1" applyFill="1" applyBorder="1" applyAlignment="1" applyProtection="1">
      <alignment horizontal="center" vertical="center" wrapText="1"/>
      <protection/>
    </xf>
    <xf numFmtId="4" fontId="0" fillId="0" borderId="48" xfId="60" applyNumberFormat="1" applyFont="1" applyFill="1" applyBorder="1" applyAlignment="1" applyProtection="1">
      <alignment horizontal="center" vertical="center" wrapText="1"/>
      <protection/>
    </xf>
    <xf numFmtId="0" fontId="0" fillId="0" borderId="59" xfId="0" applyBorder="1" applyAlignment="1">
      <alignment/>
    </xf>
    <xf numFmtId="49" fontId="3" fillId="35" borderId="16" xfId="0" applyNumberFormat="1" applyFont="1" applyFill="1" applyBorder="1" applyAlignment="1">
      <alignment horizontal="center" vertical="center"/>
    </xf>
    <xf numFmtId="0" fontId="3" fillId="35" borderId="31" xfId="0" applyFont="1" applyFill="1" applyBorder="1" applyAlignment="1">
      <alignment horizontal="justify" vertical="center"/>
    </xf>
    <xf numFmtId="0" fontId="3" fillId="35" borderId="16" xfId="0" applyFont="1" applyFill="1" applyBorder="1" applyAlignment="1">
      <alignment horizontal="right" vertical="center"/>
    </xf>
    <xf numFmtId="37" fontId="3" fillId="35" borderId="16" xfId="60" applyNumberFormat="1" applyFont="1" applyFill="1" applyBorder="1" applyAlignment="1" applyProtection="1">
      <alignment horizontal="center" vertical="center"/>
      <protection/>
    </xf>
    <xf numFmtId="4" fontId="3" fillId="35" borderId="16" xfId="0" applyNumberFormat="1" applyFont="1" applyFill="1" applyBorder="1" applyAlignment="1">
      <alignment horizontal="right" vertical="center"/>
    </xf>
    <xf numFmtId="4" fontId="3" fillId="35" borderId="44" xfId="0" applyNumberFormat="1" applyFont="1" applyFill="1" applyBorder="1" applyAlignment="1">
      <alignment horizontal="right" vertical="center"/>
    </xf>
    <xf numFmtId="164" fontId="2" fillId="36" borderId="18" xfId="60" applyFont="1" applyFill="1" applyBorder="1" applyAlignment="1" applyProtection="1">
      <alignment horizontal="right" vertical="center"/>
      <protection/>
    </xf>
    <xf numFmtId="164" fontId="0" fillId="36" borderId="18" xfId="60" applyFont="1" applyFill="1" applyBorder="1" applyAlignment="1" applyProtection="1">
      <alignment horizontal="right" vertical="center"/>
      <protection/>
    </xf>
    <xf numFmtId="0" fontId="3" fillId="35" borderId="31" xfId="0" applyFont="1" applyFill="1" applyBorder="1" applyAlignment="1">
      <alignment horizontal="justify" vertical="center" wrapText="1"/>
    </xf>
    <xf numFmtId="49" fontId="3" fillId="35" borderId="43" xfId="0" applyNumberFormat="1" applyFont="1" applyFill="1" applyBorder="1" applyAlignment="1">
      <alignment horizontal="center" vertical="center"/>
    </xf>
    <xf numFmtId="0" fontId="3" fillId="35" borderId="33" xfId="0" applyFont="1" applyFill="1" applyBorder="1" applyAlignment="1">
      <alignment horizontal="justify" vertical="center"/>
    </xf>
    <xf numFmtId="0" fontId="3" fillId="35" borderId="43" xfId="0" applyFont="1" applyFill="1" applyBorder="1" applyAlignment="1">
      <alignment horizontal="right" vertical="center"/>
    </xf>
    <xf numFmtId="37" fontId="3" fillId="35" borderId="43" xfId="60" applyNumberFormat="1" applyFont="1" applyFill="1" applyBorder="1" applyAlignment="1" applyProtection="1">
      <alignment horizontal="center" vertical="center"/>
      <protection/>
    </xf>
    <xf numFmtId="4" fontId="3" fillId="35" borderId="43" xfId="0" applyNumberFormat="1" applyFont="1" applyFill="1" applyBorder="1" applyAlignment="1">
      <alignment horizontal="right" vertical="center"/>
    </xf>
    <xf numFmtId="4" fontId="3" fillId="35" borderId="47" xfId="0" applyNumberFormat="1" applyFont="1" applyFill="1" applyBorder="1" applyAlignment="1">
      <alignment horizontal="right" vertical="center"/>
    </xf>
    <xf numFmtId="164" fontId="2" fillId="36" borderId="48" xfId="60" applyFont="1" applyFill="1" applyBorder="1" applyAlignment="1" applyProtection="1">
      <alignment horizontal="right" vertical="center"/>
      <protection/>
    </xf>
    <xf numFmtId="164" fontId="0" fillId="36" borderId="48" xfId="60" applyFont="1" applyFill="1" applyBorder="1" applyAlignment="1" applyProtection="1">
      <alignment horizontal="right" vertical="center"/>
      <protection/>
    </xf>
    <xf numFmtId="49" fontId="3" fillId="36" borderId="15" xfId="0" applyNumberFormat="1" applyFont="1" applyFill="1" applyBorder="1" applyAlignment="1">
      <alignment horizontal="center" vertical="center" wrapText="1"/>
    </xf>
    <xf numFmtId="0" fontId="3" fillId="36" borderId="16" xfId="0" applyFont="1" applyFill="1" applyBorder="1" applyAlignment="1">
      <alignment vertical="center" wrapText="1"/>
    </xf>
    <xf numFmtId="1" fontId="0" fillId="36" borderId="17" xfId="60" applyNumberFormat="1" applyFont="1" applyFill="1" applyBorder="1" applyAlignment="1" applyProtection="1">
      <alignment horizontal="center" vertical="center" wrapText="1"/>
      <protection/>
    </xf>
    <xf numFmtId="1" fontId="0" fillId="36" borderId="31" xfId="60" applyNumberFormat="1" applyFont="1" applyFill="1" applyBorder="1" applyAlignment="1" applyProtection="1">
      <alignment horizontal="center" vertical="center" wrapText="1"/>
      <protection/>
    </xf>
    <xf numFmtId="4" fontId="0" fillId="36" borderId="16" xfId="0" applyNumberFormat="1" applyFill="1" applyBorder="1" applyAlignment="1">
      <alignment horizontal="right" vertical="center" wrapText="1"/>
    </xf>
    <xf numFmtId="4" fontId="2" fillId="36" borderId="18" xfId="60" applyNumberFormat="1" applyFont="1" applyFill="1" applyBorder="1" applyAlignment="1" applyProtection="1">
      <alignment horizontal="center" vertical="center" wrapText="1"/>
      <protection/>
    </xf>
    <xf numFmtId="4" fontId="0" fillId="36" borderId="18" xfId="60" applyNumberFormat="1" applyFont="1" applyFill="1" applyBorder="1" applyAlignment="1" applyProtection="1">
      <alignment horizontal="center" vertical="center" wrapText="1"/>
      <protection/>
    </xf>
    <xf numFmtId="4" fontId="0" fillId="36" borderId="16" xfId="0" applyNumberForma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9"/>
  <sheetViews>
    <sheetView showGridLines="0" tabSelected="1" view="pageBreakPreview" zoomScaleNormal="85"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H14" sqref="H14"/>
    </sheetView>
  </sheetViews>
  <sheetFormatPr defaultColWidth="9.140625" defaultRowHeight="12.75"/>
  <cols>
    <col min="1" max="1" width="4.57421875" style="0" customWidth="1"/>
    <col min="2" max="2" width="41.00390625" style="0" customWidth="1"/>
    <col min="3" max="3" width="6.57421875" style="1" customWidth="1"/>
    <col min="4" max="4" width="8.8515625" style="1" customWidth="1"/>
    <col min="5" max="5" width="8.8515625" style="0" customWidth="1"/>
    <col min="6" max="6" width="8.57421875" style="0" customWidth="1"/>
    <col min="7" max="7" width="8.7109375" style="0" customWidth="1"/>
    <col min="8" max="8" width="7.8515625" style="0" customWidth="1"/>
    <col min="9" max="9" width="9.140625" style="0" customWidth="1"/>
    <col min="10" max="10" width="8.7109375" style="0" customWidth="1"/>
    <col min="11" max="11" width="9.00390625" style="0" customWidth="1"/>
    <col min="12" max="12" width="8.7109375" style="0" customWidth="1"/>
    <col min="13" max="13" width="7.28125" style="0" customWidth="1"/>
    <col min="14" max="14" width="8.00390625" style="0" customWidth="1"/>
    <col min="15" max="15" width="8.421875" style="0" customWidth="1"/>
    <col min="16" max="16" width="8.57421875" style="0" customWidth="1"/>
    <col min="17" max="17" width="8.140625" style="0" customWidth="1"/>
    <col min="18" max="18" width="6.8515625" style="0" customWidth="1"/>
    <col min="19" max="19" width="7.7109375" style="0" customWidth="1"/>
    <col min="20" max="20" width="7.57421875" style="0" customWidth="1"/>
    <col min="21" max="21" width="8.7109375" style="0" customWidth="1"/>
    <col min="22" max="22" width="6.421875" style="0" customWidth="1"/>
    <col min="23" max="23" width="6.7109375" style="0" customWidth="1"/>
    <col min="24" max="24" width="6.140625" style="0" customWidth="1"/>
    <col min="25" max="25" width="7.28125" style="0" customWidth="1"/>
    <col min="26" max="26" width="9.421875" style="0" customWidth="1"/>
    <col min="27" max="27" width="7.57421875" style="0" customWidth="1"/>
    <col min="28" max="28" width="7.28125" style="0" customWidth="1"/>
    <col min="29" max="29" width="6.8515625" style="0" customWidth="1"/>
    <col min="30" max="30" width="12.57421875" style="0" customWidth="1"/>
    <col min="31" max="31" width="12.7109375" style="0" customWidth="1"/>
    <col min="32" max="32" width="9.8515625" style="0" customWidth="1"/>
    <col min="33" max="34" width="12.7109375" style="0" customWidth="1"/>
    <col min="35" max="35" width="14.421875" style="0" customWidth="1"/>
    <col min="37" max="37" width="13.8515625" style="0" customWidth="1"/>
  </cols>
  <sheetData>
    <row r="1" spans="1:34" ht="12.7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56"/>
      <c r="AE1" s="6"/>
      <c r="AF1" s="6" t="s">
        <v>0</v>
      </c>
      <c r="AG1" s="6" t="s">
        <v>1</v>
      </c>
      <c r="AH1" s="7"/>
    </row>
    <row r="2" spans="1:34" ht="25.5">
      <c r="A2" s="164" t="s">
        <v>2</v>
      </c>
      <c r="B2" s="9" t="s">
        <v>3</v>
      </c>
      <c r="C2" s="9"/>
      <c r="D2" s="9"/>
      <c r="E2" s="55" t="s">
        <v>26</v>
      </c>
      <c r="F2" s="55" t="s">
        <v>49</v>
      </c>
      <c r="G2" s="55" t="s">
        <v>27</v>
      </c>
      <c r="H2" s="55" t="s">
        <v>28</v>
      </c>
      <c r="I2" s="55" t="s">
        <v>29</v>
      </c>
      <c r="J2" s="55" t="s">
        <v>30</v>
      </c>
      <c r="K2" s="55" t="s">
        <v>31</v>
      </c>
      <c r="L2" s="55" t="s">
        <v>32</v>
      </c>
      <c r="M2" s="55" t="s">
        <v>33</v>
      </c>
      <c r="N2" s="55" t="s">
        <v>34</v>
      </c>
      <c r="O2" s="55" t="s">
        <v>35</v>
      </c>
      <c r="P2" s="55" t="s">
        <v>36</v>
      </c>
      <c r="Q2" s="55" t="s">
        <v>37</v>
      </c>
      <c r="R2" s="55" t="s">
        <v>50</v>
      </c>
      <c r="S2" s="55" t="s">
        <v>51</v>
      </c>
      <c r="T2" s="55" t="s">
        <v>38</v>
      </c>
      <c r="U2" s="55" t="s">
        <v>39</v>
      </c>
      <c r="V2" s="55" t="s">
        <v>40</v>
      </c>
      <c r="W2" s="55" t="s">
        <v>41</v>
      </c>
      <c r="X2" s="55" t="s">
        <v>42</v>
      </c>
      <c r="Y2" s="55" t="s">
        <v>43</v>
      </c>
      <c r="Z2" s="55" t="s">
        <v>44</v>
      </c>
      <c r="AA2" s="55" t="s">
        <v>45</v>
      </c>
      <c r="AB2" s="55" t="s">
        <v>46</v>
      </c>
      <c r="AC2" s="55" t="s">
        <v>47</v>
      </c>
      <c r="AD2" s="54" t="s">
        <v>4</v>
      </c>
      <c r="AE2" s="12" t="s">
        <v>5</v>
      </c>
      <c r="AF2" s="12" t="s">
        <v>6</v>
      </c>
      <c r="AG2" s="12" t="s">
        <v>6</v>
      </c>
      <c r="AH2" s="7"/>
    </row>
    <row r="3" spans="1:34" ht="12.75">
      <c r="A3" s="164"/>
      <c r="B3" s="9"/>
      <c r="C3" s="9"/>
      <c r="D3" s="58"/>
      <c r="E3" s="53"/>
      <c r="F3" s="53"/>
      <c r="G3" s="53"/>
      <c r="H3" s="53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54" t="s">
        <v>7</v>
      </c>
      <c r="AE3" s="12" t="s">
        <v>8</v>
      </c>
      <c r="AF3" s="12" t="s">
        <v>9</v>
      </c>
      <c r="AG3" s="12" t="s">
        <v>10</v>
      </c>
      <c r="AH3" s="7"/>
    </row>
    <row r="4" spans="1:35" ht="13.5" thickBot="1">
      <c r="A4" s="16"/>
      <c r="B4" s="14"/>
      <c r="C4" s="14" t="s">
        <v>11</v>
      </c>
      <c r="D4" s="14" t="s">
        <v>12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57"/>
      <c r="AE4" s="17"/>
      <c r="AF4" s="17" t="s">
        <v>13</v>
      </c>
      <c r="AG4" s="17" t="s">
        <v>13</v>
      </c>
      <c r="AH4" s="7"/>
      <c r="AI4" s="18"/>
    </row>
    <row r="5" spans="1:36" ht="12.75">
      <c r="A5" s="71" t="s">
        <v>52</v>
      </c>
      <c r="B5" s="59" t="s">
        <v>19</v>
      </c>
      <c r="C5" s="74">
        <v>60</v>
      </c>
      <c r="D5" s="60" t="s">
        <v>20</v>
      </c>
      <c r="E5" s="61">
        <v>2.9</v>
      </c>
      <c r="F5" s="62">
        <v>60.96</v>
      </c>
      <c r="G5" s="62">
        <v>6.99</v>
      </c>
      <c r="H5" s="62"/>
      <c r="I5" s="62">
        <v>5</v>
      </c>
      <c r="J5" s="62">
        <v>3.02</v>
      </c>
      <c r="K5" s="62">
        <v>3</v>
      </c>
      <c r="L5" s="62">
        <v>3</v>
      </c>
      <c r="M5" s="62">
        <v>4</v>
      </c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3"/>
      <c r="AD5" s="19">
        <f aca="true" t="shared" si="0" ref="AD5:AD11">IF(SUM(E5:AC5)&gt;0,ROUND(AVERAGE(E5:AC5),2),"")</f>
        <v>11.11</v>
      </c>
      <c r="AE5" s="19">
        <f aca="true" t="shared" si="1" ref="AE5:AE11">IF(COUNTA(E5:AC5)=1,AD5,(IF(SUM(E5:AC5)&gt;0,ROUND(STDEV(E5:AC5),2),"")))</f>
        <v>20.19</v>
      </c>
      <c r="AF5" s="20">
        <f aca="true" t="shared" si="2" ref="AF5:AF11">IF(SUM(AD5:AE5)&gt;0,AD5-AE5,"")</f>
        <v>-9.080000000000002</v>
      </c>
      <c r="AG5" s="20">
        <f aca="true" t="shared" si="3" ref="AG5:AG11">IF(SUM(AD5:AE5)&gt;0,SUM(AD5:AE5),"")</f>
        <v>31.3</v>
      </c>
      <c r="AH5" s="21"/>
      <c r="AI5" s="22"/>
      <c r="AJ5" s="21"/>
    </row>
    <row r="6" spans="1:36" s="114" customFormat="1" ht="24">
      <c r="A6" s="139" t="s">
        <v>53</v>
      </c>
      <c r="B6" s="140" t="s">
        <v>21</v>
      </c>
      <c r="C6" s="141">
        <v>100</v>
      </c>
      <c r="D6" s="142" t="s">
        <v>20</v>
      </c>
      <c r="E6" s="143">
        <v>3.5</v>
      </c>
      <c r="F6" s="143">
        <v>2.8</v>
      </c>
      <c r="G6" s="143">
        <v>4.13</v>
      </c>
      <c r="H6" s="143"/>
      <c r="I6" s="143">
        <v>3</v>
      </c>
      <c r="J6" s="143">
        <v>3.12</v>
      </c>
      <c r="K6" s="143">
        <v>2.16</v>
      </c>
      <c r="L6" s="143">
        <v>1.45</v>
      </c>
      <c r="M6" s="143">
        <v>2.9</v>
      </c>
      <c r="N6" s="143"/>
      <c r="O6" s="143"/>
      <c r="P6" s="143"/>
      <c r="Q6" s="143"/>
      <c r="R6" s="143"/>
      <c r="S6" s="143"/>
      <c r="T6" s="143"/>
      <c r="U6" s="143"/>
      <c r="V6" s="143">
        <v>4.29</v>
      </c>
      <c r="W6" s="143">
        <v>3.47</v>
      </c>
      <c r="X6" s="143"/>
      <c r="Y6" s="143"/>
      <c r="Z6" s="143"/>
      <c r="AA6" s="143"/>
      <c r="AB6" s="143"/>
      <c r="AC6" s="144"/>
      <c r="AD6" s="145">
        <f t="shared" si="0"/>
        <v>3.08</v>
      </c>
      <c r="AE6" s="145">
        <f t="shared" si="1"/>
        <v>0.85</v>
      </c>
      <c r="AF6" s="146">
        <f t="shared" si="2"/>
        <v>2.23</v>
      </c>
      <c r="AG6" s="146">
        <f t="shared" si="3"/>
        <v>3.93</v>
      </c>
      <c r="AH6" s="113"/>
      <c r="AJ6" s="113"/>
    </row>
    <row r="7" spans="1:36" ht="12.75">
      <c r="A7" s="73" t="s">
        <v>54</v>
      </c>
      <c r="B7" s="65" t="s">
        <v>22</v>
      </c>
      <c r="C7" s="75">
        <v>30</v>
      </c>
      <c r="D7" s="66" t="s">
        <v>20</v>
      </c>
      <c r="E7" s="67">
        <v>29.95</v>
      </c>
      <c r="F7" s="68">
        <v>57.8</v>
      </c>
      <c r="G7" s="68">
        <v>82.6</v>
      </c>
      <c r="H7" s="68"/>
      <c r="I7" s="68">
        <v>49.9</v>
      </c>
      <c r="J7" s="68">
        <v>41.56</v>
      </c>
      <c r="K7" s="68">
        <v>38.99</v>
      </c>
      <c r="L7" s="68">
        <v>50</v>
      </c>
      <c r="M7" s="68">
        <v>51.5</v>
      </c>
      <c r="N7" s="68">
        <v>130.82</v>
      </c>
      <c r="O7" s="68">
        <v>55</v>
      </c>
      <c r="P7" s="68">
        <v>71.89</v>
      </c>
      <c r="Q7" s="68">
        <v>63.22</v>
      </c>
      <c r="R7" s="68"/>
      <c r="S7" s="68"/>
      <c r="T7" s="68"/>
      <c r="U7" s="68"/>
      <c r="V7" s="68"/>
      <c r="W7" s="68"/>
      <c r="X7" s="68">
        <v>50</v>
      </c>
      <c r="Y7" s="68"/>
      <c r="Z7" s="68"/>
      <c r="AA7" s="68"/>
      <c r="AB7" s="68"/>
      <c r="AC7" s="69"/>
      <c r="AD7" s="23">
        <f t="shared" si="0"/>
        <v>59.48</v>
      </c>
      <c r="AE7" s="23">
        <f t="shared" si="1"/>
        <v>25.43</v>
      </c>
      <c r="AF7" s="24">
        <f t="shared" si="2"/>
        <v>34.05</v>
      </c>
      <c r="AG7" s="24">
        <f t="shared" si="3"/>
        <v>84.91</v>
      </c>
      <c r="AH7" s="21"/>
      <c r="AI7" s="22"/>
      <c r="AJ7" s="21"/>
    </row>
    <row r="8" spans="1:36" s="114" customFormat="1" ht="12.75">
      <c r="A8" s="139" t="s">
        <v>55</v>
      </c>
      <c r="B8" s="147" t="s">
        <v>23</v>
      </c>
      <c r="C8" s="141">
        <v>20</v>
      </c>
      <c r="D8" s="142" t="s">
        <v>20</v>
      </c>
      <c r="E8" s="143">
        <v>320</v>
      </c>
      <c r="F8" s="143"/>
      <c r="G8" s="143">
        <v>539</v>
      </c>
      <c r="H8" s="143">
        <v>393</v>
      </c>
      <c r="I8" s="143">
        <v>450</v>
      </c>
      <c r="J8" s="143">
        <v>396</v>
      </c>
      <c r="K8" s="143">
        <v>450</v>
      </c>
      <c r="L8" s="143">
        <v>520</v>
      </c>
      <c r="M8" s="143">
        <v>421</v>
      </c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>
        <v>399.9</v>
      </c>
      <c r="Z8" s="143">
        <v>412.9</v>
      </c>
      <c r="AA8" s="143">
        <v>375</v>
      </c>
      <c r="AB8" s="143">
        <v>401</v>
      </c>
      <c r="AC8" s="144">
        <v>477</v>
      </c>
      <c r="AD8" s="145">
        <f t="shared" si="0"/>
        <v>427.29</v>
      </c>
      <c r="AE8" s="145">
        <f t="shared" si="1"/>
        <v>59.63</v>
      </c>
      <c r="AF8" s="146">
        <f t="shared" si="2"/>
        <v>367.66</v>
      </c>
      <c r="AG8" s="146">
        <f t="shared" si="3"/>
        <v>486.92</v>
      </c>
      <c r="AH8" s="113"/>
      <c r="AJ8" s="113"/>
    </row>
    <row r="9" spans="1:36" ht="12.75">
      <c r="A9" s="73" t="s">
        <v>56</v>
      </c>
      <c r="B9" s="70" t="s">
        <v>48</v>
      </c>
      <c r="C9" s="75">
        <v>40</v>
      </c>
      <c r="D9" s="66" t="s">
        <v>20</v>
      </c>
      <c r="E9" s="67">
        <v>106</v>
      </c>
      <c r="F9" s="68"/>
      <c r="G9" s="68">
        <v>142.8</v>
      </c>
      <c r="H9" s="68">
        <v>97</v>
      </c>
      <c r="I9" s="68">
        <v>105</v>
      </c>
      <c r="J9" s="68">
        <v>89.9</v>
      </c>
      <c r="K9" s="68">
        <v>105</v>
      </c>
      <c r="L9" s="68">
        <v>100</v>
      </c>
      <c r="M9" s="68">
        <v>97</v>
      </c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>
        <v>129</v>
      </c>
      <c r="Z9" s="68">
        <v>145</v>
      </c>
      <c r="AA9" s="68">
        <v>124.95</v>
      </c>
      <c r="AB9" s="68">
        <v>128.77</v>
      </c>
      <c r="AC9" s="69"/>
      <c r="AD9" s="23">
        <f t="shared" si="0"/>
        <v>114.2</v>
      </c>
      <c r="AE9" s="23">
        <f t="shared" si="1"/>
        <v>18.91</v>
      </c>
      <c r="AF9" s="24">
        <f t="shared" si="2"/>
        <v>95.29</v>
      </c>
      <c r="AG9" s="24">
        <f t="shared" si="3"/>
        <v>133.11</v>
      </c>
      <c r="AH9" s="21"/>
      <c r="AI9" s="22"/>
      <c r="AJ9" s="21"/>
    </row>
    <row r="10" spans="1:36" s="114" customFormat="1" ht="12.75">
      <c r="A10" s="139" t="s">
        <v>57</v>
      </c>
      <c r="B10" s="140" t="s">
        <v>24</v>
      </c>
      <c r="C10" s="141">
        <v>40</v>
      </c>
      <c r="D10" s="142" t="s">
        <v>20</v>
      </c>
      <c r="E10" s="143">
        <v>106</v>
      </c>
      <c r="F10" s="143"/>
      <c r="G10" s="143">
        <v>142.8</v>
      </c>
      <c r="H10" s="143">
        <v>86</v>
      </c>
      <c r="I10" s="143">
        <v>105</v>
      </c>
      <c r="J10" s="143">
        <v>89.9</v>
      </c>
      <c r="K10" s="143">
        <v>105</v>
      </c>
      <c r="L10" s="143">
        <v>100</v>
      </c>
      <c r="M10" s="143">
        <v>97</v>
      </c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>
        <v>129</v>
      </c>
      <c r="Z10" s="143">
        <v>145</v>
      </c>
      <c r="AA10" s="143">
        <v>124.95</v>
      </c>
      <c r="AB10" s="143">
        <v>128.77</v>
      </c>
      <c r="AC10" s="144"/>
      <c r="AD10" s="145">
        <f t="shared" si="0"/>
        <v>113.29</v>
      </c>
      <c r="AE10" s="145">
        <f t="shared" si="1"/>
        <v>20.05</v>
      </c>
      <c r="AF10" s="146">
        <f t="shared" si="2"/>
        <v>93.24000000000001</v>
      </c>
      <c r="AG10" s="146">
        <f t="shared" si="3"/>
        <v>133.34</v>
      </c>
      <c r="AH10" s="113"/>
      <c r="AJ10" s="113"/>
    </row>
    <row r="11" spans="1:36" ht="24">
      <c r="A11" s="72" t="s">
        <v>58</v>
      </c>
      <c r="B11" s="98" t="s">
        <v>25</v>
      </c>
      <c r="C11" s="99">
        <v>150</v>
      </c>
      <c r="D11" s="64" t="s">
        <v>20</v>
      </c>
      <c r="E11" s="100"/>
      <c r="F11" s="101">
        <v>45.4</v>
      </c>
      <c r="G11" s="101">
        <v>27.86</v>
      </c>
      <c r="H11" s="101"/>
      <c r="I11" s="101"/>
      <c r="J11" s="101"/>
      <c r="K11" s="101">
        <v>13.5</v>
      </c>
      <c r="L11" s="101">
        <v>13</v>
      </c>
      <c r="M11" s="101"/>
      <c r="N11" s="101"/>
      <c r="O11" s="101">
        <f>22.61+24.22</f>
        <v>46.83</v>
      </c>
      <c r="P11" s="101"/>
      <c r="Q11" s="101"/>
      <c r="R11" s="101">
        <v>25.93</v>
      </c>
      <c r="S11" s="101">
        <v>23.04</v>
      </c>
      <c r="T11" s="101">
        <v>36.8</v>
      </c>
      <c r="U11" s="101">
        <v>43.99</v>
      </c>
      <c r="V11" s="101"/>
      <c r="W11" s="101"/>
      <c r="X11" s="101"/>
      <c r="Y11" s="101"/>
      <c r="Z11" s="101"/>
      <c r="AA11" s="101"/>
      <c r="AB11" s="101"/>
      <c r="AC11" s="102"/>
      <c r="AD11" s="103">
        <f t="shared" si="0"/>
        <v>30.71</v>
      </c>
      <c r="AE11" s="103">
        <f t="shared" si="1"/>
        <v>13.18</v>
      </c>
      <c r="AF11" s="104">
        <f t="shared" si="2"/>
        <v>17.53</v>
      </c>
      <c r="AG11" s="104">
        <f t="shared" si="3"/>
        <v>43.89</v>
      </c>
      <c r="AH11" s="21"/>
      <c r="AI11" s="22"/>
      <c r="AJ11" s="21"/>
    </row>
    <row r="12" spans="1:36" ht="12.75">
      <c r="A12" s="165"/>
      <c r="B12" s="84"/>
      <c r="C12" s="85"/>
      <c r="D12" s="86"/>
      <c r="E12" s="87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9"/>
      <c r="AE12" s="89"/>
      <c r="AF12" s="90"/>
      <c r="AG12" s="90"/>
      <c r="AH12" s="21"/>
      <c r="AI12" s="22"/>
      <c r="AJ12" s="21"/>
    </row>
    <row r="13" spans="1:36" s="114" customFormat="1" ht="12.75">
      <c r="A13" s="105" t="s">
        <v>59</v>
      </c>
      <c r="B13" s="106" t="s">
        <v>22</v>
      </c>
      <c r="C13" s="107">
        <v>10</v>
      </c>
      <c r="D13" s="108" t="s">
        <v>20</v>
      </c>
      <c r="E13" s="109"/>
      <c r="F13" s="109"/>
      <c r="G13" s="109"/>
      <c r="H13" s="109"/>
      <c r="I13" s="109"/>
      <c r="J13" s="109">
        <v>39.9</v>
      </c>
      <c r="K13" s="109"/>
      <c r="L13" s="109">
        <v>52</v>
      </c>
      <c r="M13" s="109">
        <v>48.05</v>
      </c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>
        <v>50</v>
      </c>
      <c r="Y13" s="109"/>
      <c r="Z13" s="109"/>
      <c r="AA13" s="109"/>
      <c r="AB13" s="109"/>
      <c r="AC13" s="110"/>
      <c r="AD13" s="111">
        <f>IF(SUM(E13:AC13)&gt;0,ROUND(AVERAGE(E13:AC13),2),"")</f>
        <v>47.49</v>
      </c>
      <c r="AE13" s="111">
        <f>IF(COUNTA(E13:AC13)=1,AD13,(IF(SUM(E13:AC13)&gt;0,ROUND(STDEV(E13:AC13),2),"")))</f>
        <v>5.31</v>
      </c>
      <c r="AF13" s="112">
        <f>IF(SUM(AD13:AE13)&gt;0,AD13-AE13,"")</f>
        <v>42.18</v>
      </c>
      <c r="AG13" s="112">
        <f>IF(SUM(AD13:AE13)&gt;0,SUM(AD13:AE13),"")</f>
        <v>52.800000000000004</v>
      </c>
      <c r="AH13" s="113"/>
      <c r="AJ13" s="113"/>
    </row>
    <row r="14" spans="1:36" ht="12.75">
      <c r="A14" s="73" t="s">
        <v>60</v>
      </c>
      <c r="B14" s="70" t="s">
        <v>48</v>
      </c>
      <c r="C14" s="75">
        <v>10</v>
      </c>
      <c r="D14" s="66" t="s">
        <v>20</v>
      </c>
      <c r="E14" s="67"/>
      <c r="F14" s="68"/>
      <c r="G14" s="68"/>
      <c r="H14" s="68">
        <v>97</v>
      </c>
      <c r="I14" s="68"/>
      <c r="J14" s="68">
        <v>86.3</v>
      </c>
      <c r="K14" s="68"/>
      <c r="L14" s="68">
        <v>104</v>
      </c>
      <c r="M14" s="68">
        <v>97</v>
      </c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>
        <v>129</v>
      </c>
      <c r="Z14" s="68">
        <v>145</v>
      </c>
      <c r="AA14" s="68">
        <v>124.95</v>
      </c>
      <c r="AB14" s="68">
        <v>128.77</v>
      </c>
      <c r="AC14" s="69"/>
      <c r="AD14" s="23">
        <f>IF(SUM(E14:AC14)&gt;0,ROUND(AVERAGE(E14:AC14),2),"")</f>
        <v>114</v>
      </c>
      <c r="AE14" s="23">
        <f>IF(COUNTA(E14:AC14)=1,AD14,(IF(SUM(E14:AC14)&gt;0,ROUND(STDEV(E14:AC14),2),"")))</f>
        <v>20.6</v>
      </c>
      <c r="AF14" s="24">
        <f>IF(SUM(AD14:AE14)&gt;0,AD14-AE14,"")</f>
        <v>93.4</v>
      </c>
      <c r="AG14" s="24">
        <f>IF(SUM(AD14:AE14)&gt;0,SUM(AD14:AE14),"")</f>
        <v>134.6</v>
      </c>
      <c r="AH14" s="21"/>
      <c r="AI14" s="22"/>
      <c r="AJ14" s="21"/>
    </row>
    <row r="15" spans="1:36" s="114" customFormat="1" ht="12.75">
      <c r="A15" s="148" t="s">
        <v>61</v>
      </c>
      <c r="B15" s="149" t="s">
        <v>24</v>
      </c>
      <c r="C15" s="150">
        <v>40</v>
      </c>
      <c r="D15" s="151" t="s">
        <v>20</v>
      </c>
      <c r="E15" s="152"/>
      <c r="F15" s="152"/>
      <c r="G15" s="152"/>
      <c r="H15" s="152">
        <v>86</v>
      </c>
      <c r="I15" s="152"/>
      <c r="J15" s="152">
        <v>86.3</v>
      </c>
      <c r="K15" s="152"/>
      <c r="L15" s="152">
        <v>104</v>
      </c>
      <c r="M15" s="152">
        <v>97</v>
      </c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>
        <v>129</v>
      </c>
      <c r="Z15" s="152">
        <v>145</v>
      </c>
      <c r="AA15" s="152">
        <v>124.95</v>
      </c>
      <c r="AB15" s="152">
        <v>128.77</v>
      </c>
      <c r="AC15" s="153"/>
      <c r="AD15" s="154">
        <f>IF(SUM(E15:AC15)&gt;0,ROUND(AVERAGE(E15:AC15),2),"")</f>
        <v>112.63</v>
      </c>
      <c r="AE15" s="154">
        <f>IF(COUNTA(E15:AC15)=1,AD15,(IF(SUM(E15:AC15)&gt;0,ROUND(STDEV(E15:AC15),2),"")))</f>
        <v>22.2</v>
      </c>
      <c r="AF15" s="155">
        <f>IF(SUM(AD15:AE15)&gt;0,AD15-AE15,"")</f>
        <v>90.42999999999999</v>
      </c>
      <c r="AG15" s="155">
        <f>IF(SUM(AD15:AE15)&gt;0,SUM(AD15:AE15),"")</f>
        <v>134.82999999999998</v>
      </c>
      <c r="AH15" s="113"/>
      <c r="AJ15" s="113"/>
    </row>
    <row r="16" spans="1:36" ht="13.5" thickBot="1">
      <c r="A16" s="166"/>
      <c r="B16" s="84"/>
      <c r="C16" s="85"/>
      <c r="D16" s="86"/>
      <c r="E16" s="87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9"/>
      <c r="AE16" s="89"/>
      <c r="AF16" s="90"/>
      <c r="AG16" s="90"/>
      <c r="AH16" s="21"/>
      <c r="AI16" s="22"/>
      <c r="AJ16" s="21"/>
    </row>
    <row r="17" spans="1:33" ht="13.5" thickTop="1">
      <c r="A17" s="25"/>
      <c r="B17" s="25"/>
      <c r="C17" s="26"/>
      <c r="D17" s="26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</row>
    <row r="19" spans="1:33" ht="12.75">
      <c r="A19" s="2"/>
      <c r="B19" s="3"/>
      <c r="C19" s="4"/>
      <c r="D19" s="5"/>
      <c r="E19" s="3">
        <f>IF('DADOS e Estimativa'!E1="","",'DADOS e Estimativa'!E1)</f>
      </c>
      <c r="F19" s="3">
        <f>IF('DADOS e Estimativa'!F1="","",'DADOS e Estimativa'!F1)</f>
      </c>
      <c r="G19" s="3">
        <f>IF('DADOS e Estimativa'!G1="","",'DADOS e Estimativa'!G1)</f>
      </c>
      <c r="H19" s="3">
        <f>IF('DADOS e Estimativa'!H1="","",'DADOS e Estimativa'!H1)</f>
      </c>
      <c r="I19" s="3">
        <f>IF('DADOS e Estimativa'!I1="","",'DADOS e Estimativa'!I1)</f>
      </c>
      <c r="J19" s="3">
        <f>IF('DADOS e Estimativa'!J1="","",'DADOS e Estimativa'!J1)</f>
      </c>
      <c r="K19" s="3">
        <f>IF('DADOS e Estimativa'!K1="","",'DADOS e Estimativa'!K1)</f>
      </c>
      <c r="L19" s="3">
        <f>IF('DADOS e Estimativa'!L1="","",'DADOS e Estimativa'!L1)</f>
      </c>
      <c r="M19" s="3">
        <f>IF('DADOS e Estimativa'!M1="","",'DADOS e Estimativa'!M1)</f>
      </c>
      <c r="N19" s="3">
        <f>IF('DADOS e Estimativa'!N1="","",'DADOS e Estimativa'!N1)</f>
      </c>
      <c r="O19" s="3">
        <f>IF('DADOS e Estimativa'!O1="","",'DADOS e Estimativa'!O1)</f>
      </c>
      <c r="P19" s="3">
        <f>IF('DADOS e Estimativa'!P1="","",'DADOS e Estimativa'!P1)</f>
      </c>
      <c r="Q19" s="3">
        <f>IF('DADOS e Estimativa'!Q1="","",'DADOS e Estimativa'!Q1)</f>
      </c>
      <c r="R19" s="3">
        <f>IF('DADOS e Estimativa'!R1="","",'DADOS e Estimativa'!R1)</f>
      </c>
      <c r="S19" s="3">
        <f>IF('DADOS e Estimativa'!S1="","",'DADOS e Estimativa'!S1)</f>
      </c>
      <c r="T19" s="3">
        <f>IF('DADOS e Estimativa'!T1="","",'DADOS e Estimativa'!T1)</f>
      </c>
      <c r="U19" s="3">
        <f>IF('DADOS e Estimativa'!U1="","",'DADOS e Estimativa'!U1)</f>
      </c>
      <c r="V19" s="3">
        <f>IF('DADOS e Estimativa'!V1="","",'DADOS e Estimativa'!V1)</f>
      </c>
      <c r="W19" s="3">
        <f>IF('DADOS e Estimativa'!W1="","",'DADOS e Estimativa'!W1)</f>
      </c>
      <c r="X19" s="3">
        <f>IF('DADOS e Estimativa'!X1="","",'DADOS e Estimativa'!X1)</f>
      </c>
      <c r="Y19" s="3">
        <f>IF('DADOS e Estimativa'!Y1="","",'DADOS e Estimativa'!Y1)</f>
      </c>
      <c r="Z19" s="3">
        <f>IF('DADOS e Estimativa'!Z1="","",'DADOS e Estimativa'!Z1)</f>
      </c>
      <c r="AA19" s="3">
        <f>IF('DADOS e Estimativa'!AA1="","",'DADOS e Estimativa'!AA1)</f>
      </c>
      <c r="AB19" s="3">
        <f>IF('DADOS e Estimativa'!AB1="","",'DADOS e Estimativa'!AB1)</f>
      </c>
      <c r="AC19" s="3">
        <f>IF('DADOS e Estimativa'!AC1="","",'DADOS e Estimativa'!AC1)</f>
      </c>
      <c r="AD19" s="76"/>
      <c r="AE19" s="76"/>
      <c r="AF19" s="76"/>
      <c r="AG19" s="76"/>
    </row>
    <row r="20" spans="1:33" ht="26.25" customHeight="1">
      <c r="A20" s="8" t="str">
        <f>A2</f>
        <v>It.</v>
      </c>
      <c r="B20" s="9" t="s">
        <v>3</v>
      </c>
      <c r="C20" s="10"/>
      <c r="D20" s="27"/>
      <c r="E20" s="11" t="str">
        <f>IF('DADOS e Estimativa'!E2="","",'DADOS e Estimativa'!E2)</f>
        <v>Eletro mundi</v>
      </c>
      <c r="F20" s="11" t="str">
        <f>IF('DADOS e Estimativa'!F2="","",'DADOS e Estimativa'!F2)</f>
        <v>Lumilandia</v>
      </c>
      <c r="G20" s="11" t="str">
        <f>IF('DADOS e Estimativa'!G2="","",'DADOS e Estimativa'!G2)</f>
        <v>Cabling</v>
      </c>
      <c r="H20" s="11" t="str">
        <f>IF('DADOS e Estimativa'!H2="","",'DADOS e Estimativa'!H2)</f>
        <v>Ribeiro</v>
      </c>
      <c r="I20" s="11" t="str">
        <f>IF('DADOS e Estimativa'!I2="","",'DADOS e Estimativa'!I2)</f>
        <v>Promazi</v>
      </c>
      <c r="J20" s="11" t="str">
        <f>IF('DADOS e Estimativa'!J2="","",'DADOS e Estimativa'!J2)</f>
        <v>Rondi</v>
      </c>
      <c r="K20" s="11" t="str">
        <f>IF('DADOS e Estimativa'!K2="","",'DADOS e Estimativa'!K2)</f>
        <v>Glaumar</v>
      </c>
      <c r="L20" s="11" t="str">
        <f>IF('DADOS e Estimativa'!L2="","",'DADOS e Estimativa'!L2)</f>
        <v>Sylsam</v>
      </c>
      <c r="M20" s="11" t="str">
        <f>IF('DADOS e Estimativa'!M2="","",'DADOS e Estimativa'!M2)</f>
        <v>Cetti</v>
      </c>
      <c r="N20" s="11" t="str">
        <f>IF('DADOS e Estimativa'!N2="","",'DADOS e Estimativa'!N2)</f>
        <v>Dimensional</v>
      </c>
      <c r="O20" s="11" t="str">
        <f>IF('DADOS e Estimativa'!O2="","",'DADOS e Estimativa'!O2)</f>
        <v>Americanas</v>
      </c>
      <c r="P20" s="11" t="str">
        <f>IF('DADOS e Estimativa'!P2="","",'DADOS e Estimativa'!P2)</f>
        <v>Madeira</v>
      </c>
      <c r="Q20" s="11" t="str">
        <f>IF('DADOS e Estimativa'!Q2="","",'DADOS e Estimativa'!Q2)</f>
        <v>Eletrorastro</v>
      </c>
      <c r="R20" s="11" t="str">
        <f>IF('DADOS e Estimativa'!R2="","",'DADOS e Estimativa'!R2)</f>
        <v>Ebasshop</v>
      </c>
      <c r="S20" s="11" t="str">
        <f>IF('DADOS e Estimativa'!S2="","",'DADOS e Estimativa'!S2)</f>
        <v>MundoLeds</v>
      </c>
      <c r="T20" s="11" t="str">
        <f>IF('DADOS e Estimativa'!T2="","",'DADOS e Estimativa'!T2)</f>
        <v>Leroy</v>
      </c>
      <c r="U20" s="11" t="str">
        <f>IF('DADOS e Estimativa'!U2="","",'DADOS e Estimativa'!U2)</f>
        <v>Trybo</v>
      </c>
      <c r="V20" s="11" t="str">
        <f>IF('DADOS e Estimativa'!V2="","",'DADOS e Estimativa'!V2)</f>
        <v>BP1</v>
      </c>
      <c r="W20" s="11" t="str">
        <f>IF('DADOS e Estimativa'!W2="","",'DADOS e Estimativa'!W2)</f>
        <v>BP2</v>
      </c>
      <c r="X20" s="11" t="str">
        <f>IF('DADOS e Estimativa'!X2="","",'DADOS e Estimativa'!X2)</f>
        <v>BP3</v>
      </c>
      <c r="Y20" s="11" t="str">
        <f>IF('DADOS e Estimativa'!Y2="","",'DADOS e Estimativa'!Y2)</f>
        <v>BP4</v>
      </c>
      <c r="Z20" s="11" t="str">
        <f>IF('DADOS e Estimativa'!Z2="","",'DADOS e Estimativa'!Z2)</f>
        <v>BP5</v>
      </c>
      <c r="AA20" s="11" t="str">
        <f>IF('DADOS e Estimativa'!AA2="","",'DADOS e Estimativa'!AA2)</f>
        <v>BP6</v>
      </c>
      <c r="AB20" s="11" t="str">
        <f>IF('DADOS e Estimativa'!AB2="","",'DADOS e Estimativa'!AB2)</f>
        <v>BP7</v>
      </c>
      <c r="AC20" s="11" t="str">
        <f>IF('DADOS e Estimativa'!AC2="","",'DADOS e Estimativa'!AC2)</f>
        <v>BP8</v>
      </c>
      <c r="AD20" s="77" t="s">
        <v>14</v>
      </c>
      <c r="AE20" s="77"/>
      <c r="AF20" s="77"/>
      <c r="AG20" s="77"/>
    </row>
    <row r="21" spans="1:33" ht="12.75">
      <c r="A21" s="8"/>
      <c r="B21" s="9"/>
      <c r="C21" s="10"/>
      <c r="D21" s="28"/>
      <c r="E21" s="9">
        <f>IF('DADOS e Estimativa'!E3="","",'DADOS e Estimativa'!E3)</f>
      </c>
      <c r="F21" s="9">
        <f>IF('DADOS e Estimativa'!F3="","",'DADOS e Estimativa'!F3)</f>
      </c>
      <c r="G21" s="9">
        <f>IF('DADOS e Estimativa'!G3="","",'DADOS e Estimativa'!G3)</f>
      </c>
      <c r="H21" s="9">
        <f>IF('DADOS e Estimativa'!H3="","",'DADOS e Estimativa'!H3)</f>
      </c>
      <c r="I21" s="9">
        <f>IF('DADOS e Estimativa'!I3="","",'DADOS e Estimativa'!I3)</f>
      </c>
      <c r="J21" s="9">
        <f>IF('DADOS e Estimativa'!J3="","",'DADOS e Estimativa'!J3)</f>
      </c>
      <c r="K21" s="9">
        <f>IF('DADOS e Estimativa'!K3="","",'DADOS e Estimativa'!K3)</f>
      </c>
      <c r="L21" s="9">
        <f>IF('DADOS e Estimativa'!L3="","",'DADOS e Estimativa'!L3)</f>
      </c>
      <c r="M21" s="9">
        <f>IF('DADOS e Estimativa'!M3="","",'DADOS e Estimativa'!M3)</f>
      </c>
      <c r="N21" s="9">
        <f>IF('DADOS e Estimativa'!N3="","",'DADOS e Estimativa'!N3)</f>
      </c>
      <c r="O21" s="9">
        <f>IF('DADOS e Estimativa'!O3="","",'DADOS e Estimativa'!O3)</f>
      </c>
      <c r="P21" s="9">
        <f>IF('DADOS e Estimativa'!P3="","",'DADOS e Estimativa'!P3)</f>
      </c>
      <c r="Q21" s="9">
        <f>IF('DADOS e Estimativa'!Q3="","",'DADOS e Estimativa'!Q3)</f>
      </c>
      <c r="R21" s="9">
        <f>IF('DADOS e Estimativa'!R3="","",'DADOS e Estimativa'!R3)</f>
      </c>
      <c r="S21" s="9">
        <f>IF('DADOS e Estimativa'!S3="","",'DADOS e Estimativa'!S3)</f>
      </c>
      <c r="T21" s="9">
        <f>IF('DADOS e Estimativa'!T3="","",'DADOS e Estimativa'!T3)</f>
      </c>
      <c r="U21" s="9">
        <f>IF('DADOS e Estimativa'!U3="","",'DADOS e Estimativa'!U3)</f>
      </c>
      <c r="V21" s="9">
        <f>IF('DADOS e Estimativa'!V3="","",'DADOS e Estimativa'!V3)</f>
      </c>
      <c r="W21" s="9">
        <f>IF('DADOS e Estimativa'!W3="","",'DADOS e Estimativa'!W3)</f>
      </c>
      <c r="X21" s="9">
        <f>IF('DADOS e Estimativa'!X3="","",'DADOS e Estimativa'!X3)</f>
      </c>
      <c r="Y21" s="9">
        <f>IF('DADOS e Estimativa'!Y3="","",'DADOS e Estimativa'!Y3)</f>
      </c>
      <c r="Z21" s="9">
        <f>IF('DADOS e Estimativa'!Z3="","",'DADOS e Estimativa'!Z3)</f>
      </c>
      <c r="AA21" s="9">
        <f>IF('DADOS e Estimativa'!AA3="","",'DADOS e Estimativa'!AA3)</f>
      </c>
      <c r="AB21" s="9">
        <f>IF('DADOS e Estimativa'!AB3="","",'DADOS e Estimativa'!AB3)</f>
      </c>
      <c r="AC21" s="9">
        <f>IF('DADOS e Estimativa'!AC3="","",'DADOS e Estimativa'!AC3)</f>
      </c>
      <c r="AD21" s="77" t="s">
        <v>15</v>
      </c>
      <c r="AE21" s="77"/>
      <c r="AF21" s="77" t="s">
        <v>16</v>
      </c>
      <c r="AG21" s="77"/>
    </row>
    <row r="22" spans="1:33" ht="12.75">
      <c r="A22" s="13"/>
      <c r="B22" s="14"/>
      <c r="C22" s="15" t="s">
        <v>11</v>
      </c>
      <c r="D22" s="16" t="s">
        <v>12</v>
      </c>
      <c r="E22" s="14">
        <f>IF('DADOS e Estimativa'!E4="","",'DADOS e Estimativa'!E4)</f>
      </c>
      <c r="F22" s="14">
        <f>IF('DADOS e Estimativa'!F4="","",'DADOS e Estimativa'!F4)</f>
      </c>
      <c r="G22" s="14">
        <f>IF('DADOS e Estimativa'!G4="","",'DADOS e Estimativa'!G4)</f>
      </c>
      <c r="H22" s="14">
        <f>IF('DADOS e Estimativa'!H4="","",'DADOS e Estimativa'!H4)</f>
      </c>
      <c r="I22" s="14">
        <f>IF('DADOS e Estimativa'!I4="","",'DADOS e Estimativa'!I4)</f>
      </c>
      <c r="J22" s="14">
        <f>IF('DADOS e Estimativa'!J4="","",'DADOS e Estimativa'!J4)</f>
      </c>
      <c r="K22" s="14">
        <f>IF('DADOS e Estimativa'!K4="","",'DADOS e Estimativa'!K4)</f>
      </c>
      <c r="L22" s="14">
        <f>IF('DADOS e Estimativa'!L4="","",'DADOS e Estimativa'!L4)</f>
      </c>
      <c r="M22" s="14">
        <f>IF('DADOS e Estimativa'!M4="","",'DADOS e Estimativa'!M4)</f>
      </c>
      <c r="N22" s="14">
        <f>IF('DADOS e Estimativa'!N4="","",'DADOS e Estimativa'!N4)</f>
      </c>
      <c r="O22" s="14">
        <f>IF('DADOS e Estimativa'!O4="","",'DADOS e Estimativa'!O4)</f>
      </c>
      <c r="P22" s="14">
        <f>IF('DADOS e Estimativa'!P4="","",'DADOS e Estimativa'!P4)</f>
      </c>
      <c r="Q22" s="14">
        <f>IF('DADOS e Estimativa'!Q4="","",'DADOS e Estimativa'!Q4)</f>
      </c>
      <c r="R22" s="14">
        <f>IF('DADOS e Estimativa'!R4="","",'DADOS e Estimativa'!R4)</f>
      </c>
      <c r="S22" s="14">
        <f>IF('DADOS e Estimativa'!S4="","",'DADOS e Estimativa'!S4)</f>
      </c>
      <c r="T22" s="14">
        <f>IF('DADOS e Estimativa'!T4="","",'DADOS e Estimativa'!T4)</f>
      </c>
      <c r="U22" s="14">
        <f>IF('DADOS e Estimativa'!U4="","",'DADOS e Estimativa'!U4)</f>
      </c>
      <c r="V22" s="14">
        <f>IF('DADOS e Estimativa'!V4="","",'DADOS e Estimativa'!V4)</f>
      </c>
      <c r="W22" s="14">
        <f>IF('DADOS e Estimativa'!W4="","",'DADOS e Estimativa'!W4)</f>
      </c>
      <c r="X22" s="14">
        <f>IF('DADOS e Estimativa'!X4="","",'DADOS e Estimativa'!X4)</f>
      </c>
      <c r="Y22" s="14">
        <f>IF('DADOS e Estimativa'!Y4="","",'DADOS e Estimativa'!Y4)</f>
      </c>
      <c r="Z22" s="14">
        <f>IF('DADOS e Estimativa'!Z4="","",'DADOS e Estimativa'!Z4)</f>
      </c>
      <c r="AA22" s="14">
        <f>IF('DADOS e Estimativa'!AA4="","",'DADOS e Estimativa'!AA4)</f>
      </c>
      <c r="AB22" s="14">
        <f>IF('DADOS e Estimativa'!AB4="","",'DADOS e Estimativa'!AB4)</f>
      </c>
      <c r="AC22" s="14">
        <f>IF('DADOS e Estimativa'!AC4="","",'DADOS e Estimativa'!AC4)</f>
      </c>
      <c r="AD22" s="79"/>
      <c r="AE22" s="79"/>
      <c r="AF22" s="79"/>
      <c r="AG22" s="79"/>
    </row>
    <row r="23" spans="1:33" ht="12.75">
      <c r="A23" s="29" t="str">
        <f>IF('DADOS e Estimativa'!A5="","",'DADOS e Estimativa'!A5)</f>
        <v>1.1</v>
      </c>
      <c r="B23" s="30" t="str">
        <f>IF('DADOS e Estimativa'!B5="","",'DADOS e Estimativa'!B5)</f>
        <v>Plafon redondo, produzido em ABS</v>
      </c>
      <c r="C23" s="31">
        <f>IF('DADOS e Estimativa'!C5="","",'DADOS e Estimativa'!C5)</f>
        <v>60</v>
      </c>
      <c r="D23" s="32" t="str">
        <f>IF('DADOS e Estimativa'!D5="","",'DADOS e Estimativa'!D5)</f>
        <v>un.</v>
      </c>
      <c r="E23" s="33">
        <f>IF('DADOS e Estimativa'!E5&gt;0,IF(AND('DADOS e Estimativa'!$AF5&lt;='DADOS e Estimativa'!E5,'DADOS e Estimativa'!E5&lt;='DADOS e Estimativa'!$AG5),'DADOS e Estimativa'!E5,"excluído*"),"")</f>
        <v>2.9</v>
      </c>
      <c r="F23" s="33" t="str">
        <f>IF('DADOS e Estimativa'!F5&gt;0,IF(AND('DADOS e Estimativa'!$AF5&lt;='DADOS e Estimativa'!F5,'DADOS e Estimativa'!F5&lt;='DADOS e Estimativa'!$AG5),'DADOS e Estimativa'!F5,"excluído*"),"")</f>
        <v>excluído*</v>
      </c>
      <c r="G23" s="33">
        <f>IF('DADOS e Estimativa'!G5&gt;0,IF(AND('DADOS e Estimativa'!$AF5&lt;='DADOS e Estimativa'!G5,'DADOS e Estimativa'!G5&lt;='DADOS e Estimativa'!$AG5),'DADOS e Estimativa'!G5,"excluído*"),"")</f>
        <v>6.99</v>
      </c>
      <c r="H23" s="33">
        <f>IF('DADOS e Estimativa'!H5&gt;0,IF(AND('DADOS e Estimativa'!$AF5&lt;='DADOS e Estimativa'!H5,'DADOS e Estimativa'!H5&lt;='DADOS e Estimativa'!$AG5),'DADOS e Estimativa'!H5,"excluído*"),"")</f>
      </c>
      <c r="I23" s="33">
        <f>IF('DADOS e Estimativa'!I5&gt;0,IF(AND('DADOS e Estimativa'!$AF5&lt;='DADOS e Estimativa'!I5,'DADOS e Estimativa'!I5&lt;='DADOS e Estimativa'!$AG5),'DADOS e Estimativa'!I5,"excluído*"),"")</f>
        <v>5</v>
      </c>
      <c r="J23" s="33">
        <f>IF('DADOS e Estimativa'!J5&gt;0,IF(AND('DADOS e Estimativa'!$AF5&lt;='DADOS e Estimativa'!J5,'DADOS e Estimativa'!J5&lt;='DADOS e Estimativa'!$AG5),'DADOS e Estimativa'!J5,"excluído*"),"")</f>
        <v>3.02</v>
      </c>
      <c r="K23" s="33">
        <f>IF('DADOS e Estimativa'!K5&gt;0,IF(AND('DADOS e Estimativa'!$AF5&lt;='DADOS e Estimativa'!K5,'DADOS e Estimativa'!K5&lt;='DADOS e Estimativa'!$AG5),'DADOS e Estimativa'!K5,"excluído*"),"")</f>
        <v>3</v>
      </c>
      <c r="L23" s="33">
        <f>IF('DADOS e Estimativa'!L5&gt;0,IF(AND('DADOS e Estimativa'!$AF5&lt;='DADOS e Estimativa'!L5,'DADOS e Estimativa'!L5&lt;='DADOS e Estimativa'!$AG5),'DADOS e Estimativa'!L5,"excluído*"),"")</f>
        <v>3</v>
      </c>
      <c r="M23" s="33">
        <f>IF('DADOS e Estimativa'!M5&gt;0,IF(AND('DADOS e Estimativa'!$AF5&lt;='DADOS e Estimativa'!M5,'DADOS e Estimativa'!M5&lt;='DADOS e Estimativa'!$AG5),'DADOS e Estimativa'!M5,"excluído*"),"")</f>
        <v>4</v>
      </c>
      <c r="N23" s="33">
        <f>IF('DADOS e Estimativa'!N5&gt;0,IF(AND('DADOS e Estimativa'!$AF5&lt;='DADOS e Estimativa'!N5,'DADOS e Estimativa'!N5&lt;='DADOS e Estimativa'!$AG5),'DADOS e Estimativa'!N5,"excluído*"),"")</f>
      </c>
      <c r="O23" s="33">
        <f>IF('DADOS e Estimativa'!O5&gt;0,IF(AND('DADOS e Estimativa'!$AF5&lt;='DADOS e Estimativa'!O5,'DADOS e Estimativa'!O5&lt;='DADOS e Estimativa'!$AG5),'DADOS e Estimativa'!O5,"excluído*"),"")</f>
      </c>
      <c r="P23" s="33">
        <f>IF('DADOS e Estimativa'!P5&gt;0,IF(AND('DADOS e Estimativa'!$AF5&lt;='DADOS e Estimativa'!P5,'DADOS e Estimativa'!P5&lt;='DADOS e Estimativa'!$AG5),'DADOS e Estimativa'!P5,"excluído*"),"")</f>
      </c>
      <c r="Q23" s="33">
        <f>IF('DADOS e Estimativa'!Q5&gt;0,IF(AND('DADOS e Estimativa'!$AF5&lt;='DADOS e Estimativa'!Q5,'DADOS e Estimativa'!Q5&lt;='DADOS e Estimativa'!$AG5),'DADOS e Estimativa'!Q5,"excluído*"),"")</f>
      </c>
      <c r="R23" s="33">
        <f>IF('DADOS e Estimativa'!R5&gt;0,IF(AND('DADOS e Estimativa'!$AF5&lt;='DADOS e Estimativa'!R5,'DADOS e Estimativa'!R5&lt;='DADOS e Estimativa'!$AG5),'DADOS e Estimativa'!R5,"excluído*"),"")</f>
      </c>
      <c r="S23" s="33">
        <f>IF('DADOS e Estimativa'!S5&gt;0,IF(AND('DADOS e Estimativa'!$AF5&lt;='DADOS e Estimativa'!S5,'DADOS e Estimativa'!S5&lt;='DADOS e Estimativa'!$AG5),'DADOS e Estimativa'!S5,"excluído*"),"")</f>
      </c>
      <c r="T23" s="33">
        <f>IF('DADOS e Estimativa'!T5&gt;0,IF(AND('DADOS e Estimativa'!$AF5&lt;='DADOS e Estimativa'!T5,'DADOS e Estimativa'!T5&lt;='DADOS e Estimativa'!$AG5),'DADOS e Estimativa'!T5,"excluído*"),"")</f>
      </c>
      <c r="U23" s="33">
        <f>IF('DADOS e Estimativa'!U5&gt;0,IF(AND('DADOS e Estimativa'!$AF5&lt;='DADOS e Estimativa'!U5,'DADOS e Estimativa'!U5&lt;='DADOS e Estimativa'!$AG5),'DADOS e Estimativa'!U5,"excluído*"),"")</f>
      </c>
      <c r="V23" s="33">
        <f>IF('DADOS e Estimativa'!V5&gt;0,IF(AND('DADOS e Estimativa'!$AF5&lt;='DADOS e Estimativa'!V5,'DADOS e Estimativa'!V5&lt;='DADOS e Estimativa'!$AG5),'DADOS e Estimativa'!V5,"excluído*"),"")</f>
      </c>
      <c r="W23" s="33">
        <f>IF('DADOS e Estimativa'!W5&gt;0,IF(AND('DADOS e Estimativa'!$AF5&lt;='DADOS e Estimativa'!W5,'DADOS e Estimativa'!W5&lt;='DADOS e Estimativa'!$AG5),'DADOS e Estimativa'!W5,"excluído*"),"")</f>
      </c>
      <c r="X23" s="33">
        <f>IF('DADOS e Estimativa'!X5&gt;0,IF(AND('DADOS e Estimativa'!$AF5&lt;='DADOS e Estimativa'!X5,'DADOS e Estimativa'!X5&lt;='DADOS e Estimativa'!$AG5),'DADOS e Estimativa'!X5,"excluído*"),"")</f>
      </c>
      <c r="Y23" s="33">
        <f>IF('DADOS e Estimativa'!Y5&gt;0,IF(AND('DADOS e Estimativa'!$AF5&lt;='DADOS e Estimativa'!Y5,'DADOS e Estimativa'!Y5&lt;='DADOS e Estimativa'!$AG5),'DADOS e Estimativa'!Y5,"excluído*"),"")</f>
      </c>
      <c r="Z23" s="33">
        <f>IF('DADOS e Estimativa'!Z5&gt;0,IF(AND('DADOS e Estimativa'!$AF5&lt;='DADOS e Estimativa'!Z5,'DADOS e Estimativa'!Z5&lt;='DADOS e Estimativa'!$AG5),'DADOS e Estimativa'!Z5,"excluído*"),"")</f>
      </c>
      <c r="AA23" s="33">
        <f>IF('DADOS e Estimativa'!AA5&gt;0,IF(AND('DADOS e Estimativa'!$AF5&lt;='DADOS e Estimativa'!AA5,'DADOS e Estimativa'!AA5&lt;='DADOS e Estimativa'!$AG5),'DADOS e Estimativa'!AA5,"excluído*"),"")</f>
      </c>
      <c r="AB23" s="33">
        <f>IF('DADOS e Estimativa'!AB5&gt;0,IF(AND('DADOS e Estimativa'!$AF5&lt;='DADOS e Estimativa'!AB5,'DADOS e Estimativa'!AB5&lt;='DADOS e Estimativa'!$AG5),'DADOS e Estimativa'!AB5,"excluído*"),"")</f>
      </c>
      <c r="AC23" s="33">
        <f>IF('DADOS e Estimativa'!AC5&gt;0,IF(AND('DADOS e Estimativa'!$AF5&lt;='DADOS e Estimativa'!AC5,'DADOS e Estimativa'!AC5&lt;='DADOS e Estimativa'!$AG5),'DADOS e Estimativa'!AC5,"excluído*"),"")</f>
      </c>
      <c r="AD23" s="80">
        <f aca="true" t="shared" si="4" ref="AD23:AD29">IF(SUM(E23:AC23)&gt;0,ROUND(AVERAGE(E23:AC23),2),"")</f>
        <v>3.99</v>
      </c>
      <c r="AE23" s="80"/>
      <c r="AF23" s="81">
        <f aca="true" t="shared" si="5" ref="AF23:AF29">IF(AD23&lt;&gt;"",AD23*C23,"")</f>
        <v>239.4</v>
      </c>
      <c r="AG23" s="81"/>
    </row>
    <row r="24" spans="1:33" s="114" customFormat="1" ht="25.5">
      <c r="A24" s="156" t="str">
        <f>IF('DADOS e Estimativa'!A6="","",'DADOS e Estimativa'!A6)</f>
        <v>1.2</v>
      </c>
      <c r="B24" s="157" t="str">
        <f>IF('DADOS e Estimativa'!B6="","",'DADOS e Estimativa'!B6)</f>
        <v>Receptáculo ou bocal, material louça (cerâmica) na cor branca, tipo rosca E-27</v>
      </c>
      <c r="C24" s="158">
        <f>IF('DADOS e Estimativa'!C6="","",'DADOS e Estimativa'!C6)</f>
        <v>100</v>
      </c>
      <c r="D24" s="159" t="str">
        <f>IF('DADOS e Estimativa'!D6="","",'DADOS e Estimativa'!D6)</f>
        <v>un.</v>
      </c>
      <c r="E24" s="160">
        <f>IF('DADOS e Estimativa'!E6&gt;0,IF(AND('DADOS e Estimativa'!$AF6&lt;='DADOS e Estimativa'!E6,'DADOS e Estimativa'!E6&lt;='DADOS e Estimativa'!$AG6),'DADOS e Estimativa'!E6,"excluído*"),"")</f>
        <v>3.5</v>
      </c>
      <c r="F24" s="160">
        <f>IF('DADOS e Estimativa'!F6&gt;0,IF(AND('DADOS e Estimativa'!$AF6&lt;='DADOS e Estimativa'!F6,'DADOS e Estimativa'!F6&lt;='DADOS e Estimativa'!$AG6),'DADOS e Estimativa'!F6,"excluído*"),"")</f>
        <v>2.8</v>
      </c>
      <c r="G24" s="160" t="str">
        <f>IF('DADOS e Estimativa'!G6&gt;0,IF(AND('DADOS e Estimativa'!$AF6&lt;='DADOS e Estimativa'!G6,'DADOS e Estimativa'!G6&lt;='DADOS e Estimativa'!$AG6),'DADOS e Estimativa'!G6,"excluído*"),"")</f>
        <v>excluído*</v>
      </c>
      <c r="H24" s="160">
        <f>IF('DADOS e Estimativa'!H6&gt;0,IF(AND('DADOS e Estimativa'!$AF6&lt;='DADOS e Estimativa'!H6,'DADOS e Estimativa'!H6&lt;='DADOS e Estimativa'!$AG6),'DADOS e Estimativa'!H6,"excluído*"),"")</f>
      </c>
      <c r="I24" s="160">
        <f>IF('DADOS e Estimativa'!I6&gt;0,IF(AND('DADOS e Estimativa'!$AF6&lt;='DADOS e Estimativa'!I6,'DADOS e Estimativa'!I6&lt;='DADOS e Estimativa'!$AG6),'DADOS e Estimativa'!I6,"excluído*"),"")</f>
        <v>3</v>
      </c>
      <c r="J24" s="160">
        <f>IF('DADOS e Estimativa'!J6&gt;0,IF(AND('DADOS e Estimativa'!$AF6&lt;='DADOS e Estimativa'!J6,'DADOS e Estimativa'!J6&lt;='DADOS e Estimativa'!$AG6),'DADOS e Estimativa'!J6,"excluído*"),"")</f>
        <v>3.12</v>
      </c>
      <c r="K24" s="160" t="str">
        <f>IF('DADOS e Estimativa'!K6&gt;0,IF(AND('DADOS e Estimativa'!$AF6&lt;='DADOS e Estimativa'!K6,'DADOS e Estimativa'!K6&lt;='DADOS e Estimativa'!$AG6),'DADOS e Estimativa'!K6,"excluído*"),"")</f>
        <v>excluído*</v>
      </c>
      <c r="L24" s="160" t="str">
        <f>IF('DADOS e Estimativa'!L6&gt;0,IF(AND('DADOS e Estimativa'!$AF6&lt;='DADOS e Estimativa'!L6,'DADOS e Estimativa'!L6&lt;='DADOS e Estimativa'!$AG6),'DADOS e Estimativa'!L6,"excluído*"),"")</f>
        <v>excluído*</v>
      </c>
      <c r="M24" s="160">
        <f>IF('DADOS e Estimativa'!M6&gt;0,IF(AND('DADOS e Estimativa'!$AF6&lt;='DADOS e Estimativa'!M6,'DADOS e Estimativa'!M6&lt;='DADOS e Estimativa'!$AG6),'DADOS e Estimativa'!M6,"excluído*"),"")</f>
        <v>2.9</v>
      </c>
      <c r="N24" s="160">
        <f>IF('DADOS e Estimativa'!N6&gt;0,IF(AND('DADOS e Estimativa'!$AF6&lt;='DADOS e Estimativa'!N6,'DADOS e Estimativa'!N6&lt;='DADOS e Estimativa'!$AG6),'DADOS e Estimativa'!N6,"excluído*"),"")</f>
      </c>
      <c r="O24" s="160">
        <f>IF('DADOS e Estimativa'!O6&gt;0,IF(AND('DADOS e Estimativa'!$AF6&lt;='DADOS e Estimativa'!O6,'DADOS e Estimativa'!O6&lt;='DADOS e Estimativa'!$AG6),'DADOS e Estimativa'!O6,"excluído*"),"")</f>
      </c>
      <c r="P24" s="160">
        <f>IF('DADOS e Estimativa'!P6&gt;0,IF(AND('DADOS e Estimativa'!$AF6&lt;='DADOS e Estimativa'!P6,'DADOS e Estimativa'!P6&lt;='DADOS e Estimativa'!$AG6),'DADOS e Estimativa'!P6,"excluído*"),"")</f>
      </c>
      <c r="Q24" s="160">
        <f>IF('DADOS e Estimativa'!Q6&gt;0,IF(AND('DADOS e Estimativa'!$AF6&lt;='DADOS e Estimativa'!Q6,'DADOS e Estimativa'!Q6&lt;='DADOS e Estimativa'!$AG6),'DADOS e Estimativa'!Q6,"excluído*"),"")</f>
      </c>
      <c r="R24" s="160">
        <f>IF('DADOS e Estimativa'!R6&gt;0,IF(AND('DADOS e Estimativa'!$AF6&lt;='DADOS e Estimativa'!R6,'DADOS e Estimativa'!R6&lt;='DADOS e Estimativa'!$AG6),'DADOS e Estimativa'!R6,"excluído*"),"")</f>
      </c>
      <c r="S24" s="160">
        <f>IF('DADOS e Estimativa'!S6&gt;0,IF(AND('DADOS e Estimativa'!$AF6&lt;='DADOS e Estimativa'!S6,'DADOS e Estimativa'!S6&lt;='DADOS e Estimativa'!$AG6),'DADOS e Estimativa'!S6,"excluído*"),"")</f>
      </c>
      <c r="T24" s="160">
        <f>IF('DADOS e Estimativa'!T6&gt;0,IF(AND('DADOS e Estimativa'!$AF6&lt;='DADOS e Estimativa'!T6,'DADOS e Estimativa'!T6&lt;='DADOS e Estimativa'!$AG6),'DADOS e Estimativa'!T6,"excluído*"),"")</f>
      </c>
      <c r="U24" s="160">
        <f>IF('DADOS e Estimativa'!U6&gt;0,IF(AND('DADOS e Estimativa'!$AF6&lt;='DADOS e Estimativa'!U6,'DADOS e Estimativa'!U6&lt;='DADOS e Estimativa'!$AG6),'DADOS e Estimativa'!U6,"excluído*"),"")</f>
      </c>
      <c r="V24" s="160" t="str">
        <f>IF('DADOS e Estimativa'!V6&gt;0,IF(AND('DADOS e Estimativa'!$AF6&lt;='DADOS e Estimativa'!V6,'DADOS e Estimativa'!V6&lt;='DADOS e Estimativa'!$AG6),'DADOS e Estimativa'!V6,"excluído*"),"")</f>
        <v>excluído*</v>
      </c>
      <c r="W24" s="160">
        <f>IF('DADOS e Estimativa'!W6&gt;0,IF(AND('DADOS e Estimativa'!$AF6&lt;='DADOS e Estimativa'!W6,'DADOS e Estimativa'!W6&lt;='DADOS e Estimativa'!$AG6),'DADOS e Estimativa'!W6,"excluído*"),"")</f>
        <v>3.47</v>
      </c>
      <c r="X24" s="160">
        <f>IF('DADOS e Estimativa'!X6&gt;0,IF(AND('DADOS e Estimativa'!$AF6&lt;='DADOS e Estimativa'!X6,'DADOS e Estimativa'!X6&lt;='DADOS e Estimativa'!$AG6),'DADOS e Estimativa'!X6,"excluído*"),"")</f>
      </c>
      <c r="Y24" s="160">
        <f>IF('DADOS e Estimativa'!Y6&gt;0,IF(AND('DADOS e Estimativa'!$AF6&lt;='DADOS e Estimativa'!Y6,'DADOS e Estimativa'!Y6&lt;='DADOS e Estimativa'!$AG6),'DADOS e Estimativa'!Y6,"excluído*"),"")</f>
      </c>
      <c r="Z24" s="160">
        <f>IF('DADOS e Estimativa'!Z6&gt;0,IF(AND('DADOS e Estimativa'!$AF6&lt;='DADOS e Estimativa'!Z6,'DADOS e Estimativa'!Z6&lt;='DADOS e Estimativa'!$AG6),'DADOS e Estimativa'!Z6,"excluído*"),"")</f>
      </c>
      <c r="AA24" s="160">
        <f>IF('DADOS e Estimativa'!AA6&gt;0,IF(AND('DADOS e Estimativa'!$AF6&lt;='DADOS e Estimativa'!AA6,'DADOS e Estimativa'!AA6&lt;='DADOS e Estimativa'!$AG6),'DADOS e Estimativa'!AA6,"excluído*"),"")</f>
      </c>
      <c r="AB24" s="160">
        <f>IF('DADOS e Estimativa'!AB6&gt;0,IF(AND('DADOS e Estimativa'!$AF6&lt;='DADOS e Estimativa'!AB6,'DADOS e Estimativa'!AB6&lt;='DADOS e Estimativa'!$AG6),'DADOS e Estimativa'!AB6,"excluído*"),"")</f>
      </c>
      <c r="AC24" s="160">
        <f>IF('DADOS e Estimativa'!AC6&gt;0,IF(AND('DADOS e Estimativa'!$AF6&lt;='DADOS e Estimativa'!AC6,'DADOS e Estimativa'!AC6&lt;='DADOS e Estimativa'!$AG6),'DADOS e Estimativa'!AC6,"excluído*"),"")</f>
      </c>
      <c r="AD24" s="161">
        <f t="shared" si="4"/>
        <v>3.13</v>
      </c>
      <c r="AE24" s="161"/>
      <c r="AF24" s="162">
        <f t="shared" si="5"/>
        <v>313</v>
      </c>
      <c r="AG24" s="162"/>
    </row>
    <row r="25" spans="1:33" ht="25.5">
      <c r="A25" s="34" t="str">
        <f>IF('DADOS e Estimativa'!A7="","",'DADOS e Estimativa'!A7)</f>
        <v>1.3</v>
      </c>
      <c r="B25" s="35" t="str">
        <f>IF('DADOS e Estimativa'!B7="","",'DADOS e Estimativa'!B7)</f>
        <v>Luminária slim led para embutir, 24w</v>
      </c>
      <c r="C25" s="36">
        <f>IF('DADOS e Estimativa'!C7="","",'DADOS e Estimativa'!C7)</f>
        <v>30</v>
      </c>
      <c r="D25" s="37" t="str">
        <f>IF('DADOS e Estimativa'!D7="","",'DADOS e Estimativa'!D7)</f>
        <v>un.</v>
      </c>
      <c r="E25" s="39" t="str">
        <f>IF('DADOS e Estimativa'!E7&gt;0,IF(AND('DADOS e Estimativa'!$AF7&lt;='DADOS e Estimativa'!E7,'DADOS e Estimativa'!E7&lt;='DADOS e Estimativa'!$AG7),'DADOS e Estimativa'!E7,"excluído*"),"")</f>
        <v>excluído*</v>
      </c>
      <c r="F25" s="38">
        <f>IF('DADOS e Estimativa'!F7&gt;0,IF(AND('DADOS e Estimativa'!$AF7&lt;='DADOS e Estimativa'!F7,'DADOS e Estimativa'!F7&lt;='DADOS e Estimativa'!$AG7),'DADOS e Estimativa'!F7,"excluído*"),"")</f>
        <v>57.8</v>
      </c>
      <c r="G25" s="38">
        <f>IF('DADOS e Estimativa'!G7&gt;0,IF(AND('DADOS e Estimativa'!$AF7&lt;='DADOS e Estimativa'!G7,'DADOS e Estimativa'!G7&lt;='DADOS e Estimativa'!$AG7),'DADOS e Estimativa'!G7,"excluído*"),"")</f>
        <v>82.6</v>
      </c>
      <c r="H25" s="38">
        <f>IF('DADOS e Estimativa'!H7&gt;0,IF(AND('DADOS e Estimativa'!$AF7&lt;='DADOS e Estimativa'!H7,'DADOS e Estimativa'!H7&lt;='DADOS e Estimativa'!$AG7),'DADOS e Estimativa'!H7,"excluído*"),"")</f>
      </c>
      <c r="I25" s="38">
        <f>IF('DADOS e Estimativa'!I7&gt;0,IF(AND('DADOS e Estimativa'!$AF7&lt;='DADOS e Estimativa'!I7,'DADOS e Estimativa'!I7&lt;='DADOS e Estimativa'!$AG7),'DADOS e Estimativa'!I7,"excluído*"),"")</f>
        <v>49.9</v>
      </c>
      <c r="J25" s="38">
        <f>IF('DADOS e Estimativa'!J7&gt;0,IF(AND('DADOS e Estimativa'!$AF7&lt;='DADOS e Estimativa'!J7,'DADOS e Estimativa'!J7&lt;='DADOS e Estimativa'!$AG7),'DADOS e Estimativa'!J7,"excluído*"),"")</f>
        <v>41.56</v>
      </c>
      <c r="K25" s="38">
        <f>IF('DADOS e Estimativa'!K7&gt;0,IF(AND('DADOS e Estimativa'!$AF7&lt;='DADOS e Estimativa'!K7,'DADOS e Estimativa'!K7&lt;='DADOS e Estimativa'!$AG7),'DADOS e Estimativa'!K7,"excluído*"),"")</f>
        <v>38.99</v>
      </c>
      <c r="L25" s="38">
        <f>IF('DADOS e Estimativa'!L7&gt;0,IF(AND('DADOS e Estimativa'!$AF7&lt;='DADOS e Estimativa'!L7,'DADOS e Estimativa'!L7&lt;='DADOS e Estimativa'!$AG7),'DADOS e Estimativa'!L7,"excluído*"),"")</f>
        <v>50</v>
      </c>
      <c r="M25" s="38">
        <f>IF('DADOS e Estimativa'!M7&gt;0,IF(AND('DADOS e Estimativa'!$AF7&lt;='DADOS e Estimativa'!M7,'DADOS e Estimativa'!M7&lt;='DADOS e Estimativa'!$AG7),'DADOS e Estimativa'!M7,"excluído*"),"")</f>
        <v>51.5</v>
      </c>
      <c r="N25" s="38" t="str">
        <f>IF('DADOS e Estimativa'!N7&gt;0,IF(AND('DADOS e Estimativa'!$AF7&lt;='DADOS e Estimativa'!N7,'DADOS e Estimativa'!N7&lt;='DADOS e Estimativa'!$AG7),'DADOS e Estimativa'!N7,"excluído*"),"")</f>
        <v>excluído*</v>
      </c>
      <c r="O25" s="38">
        <f>IF('DADOS e Estimativa'!O7&gt;0,IF(AND('DADOS e Estimativa'!$AF7&lt;='DADOS e Estimativa'!O7,'DADOS e Estimativa'!O7&lt;='DADOS e Estimativa'!$AG7),'DADOS e Estimativa'!O7,"excluído*"),"")</f>
        <v>55</v>
      </c>
      <c r="P25" s="38">
        <f>IF('DADOS e Estimativa'!P7&gt;0,IF(AND('DADOS e Estimativa'!$AF7&lt;='DADOS e Estimativa'!P7,'DADOS e Estimativa'!P7&lt;='DADOS e Estimativa'!$AG7),'DADOS e Estimativa'!P7,"excluído*"),"")</f>
        <v>71.89</v>
      </c>
      <c r="Q25" s="38">
        <f>IF('DADOS e Estimativa'!Q7&gt;0,IF(AND('DADOS e Estimativa'!$AF7&lt;='DADOS e Estimativa'!Q7,'DADOS e Estimativa'!Q7&lt;='DADOS e Estimativa'!$AG7),'DADOS e Estimativa'!Q7,"excluído*"),"")</f>
        <v>63.22</v>
      </c>
      <c r="R25" s="38">
        <f>IF('DADOS e Estimativa'!R7&gt;0,IF(AND('DADOS e Estimativa'!$AF7&lt;='DADOS e Estimativa'!R7,'DADOS e Estimativa'!R7&lt;='DADOS e Estimativa'!$AG7),'DADOS e Estimativa'!R7,"excluído*"),"")</f>
      </c>
      <c r="S25" s="38">
        <f>IF('DADOS e Estimativa'!S7&gt;0,IF(AND('DADOS e Estimativa'!$AF7&lt;='DADOS e Estimativa'!S7,'DADOS e Estimativa'!S7&lt;='DADOS e Estimativa'!$AG7),'DADOS e Estimativa'!S7,"excluído*"),"")</f>
      </c>
      <c r="T25" s="38">
        <f>IF('DADOS e Estimativa'!T7&gt;0,IF(AND('DADOS e Estimativa'!$AF7&lt;='DADOS e Estimativa'!T7,'DADOS e Estimativa'!T7&lt;='DADOS e Estimativa'!$AG7),'DADOS e Estimativa'!T7,"excluído*"),"")</f>
      </c>
      <c r="U25" s="38">
        <f>IF('DADOS e Estimativa'!U7&gt;0,IF(AND('DADOS e Estimativa'!$AF7&lt;='DADOS e Estimativa'!U7,'DADOS e Estimativa'!U7&lt;='DADOS e Estimativa'!$AG7),'DADOS e Estimativa'!U7,"excluído*"),"")</f>
      </c>
      <c r="V25" s="38">
        <f>IF('DADOS e Estimativa'!V7&gt;0,IF(AND('DADOS e Estimativa'!$AF7&lt;='DADOS e Estimativa'!V7,'DADOS e Estimativa'!V7&lt;='DADOS e Estimativa'!$AG7),'DADOS e Estimativa'!V7,"excluído*"),"")</f>
      </c>
      <c r="W25" s="38">
        <f>IF('DADOS e Estimativa'!W7&gt;0,IF(AND('DADOS e Estimativa'!$AF7&lt;='DADOS e Estimativa'!W7,'DADOS e Estimativa'!W7&lt;='DADOS e Estimativa'!$AG7),'DADOS e Estimativa'!W7,"excluído*"),"")</f>
      </c>
      <c r="X25" s="38">
        <f>IF('DADOS e Estimativa'!X7&gt;0,IF(AND('DADOS e Estimativa'!$AF7&lt;='DADOS e Estimativa'!X7,'DADOS e Estimativa'!X7&lt;='DADOS e Estimativa'!$AG7),'DADOS e Estimativa'!X7,"excluído*"),"")</f>
        <v>50</v>
      </c>
      <c r="Y25" s="38">
        <f>IF('DADOS e Estimativa'!Y7&gt;0,IF(AND('DADOS e Estimativa'!$AF7&lt;='DADOS e Estimativa'!Y7,'DADOS e Estimativa'!Y7&lt;='DADOS e Estimativa'!$AG7),'DADOS e Estimativa'!Y7,"excluído*"),"")</f>
      </c>
      <c r="Z25" s="38">
        <f>IF('DADOS e Estimativa'!Z7&gt;0,IF(AND('DADOS e Estimativa'!$AF7&lt;='DADOS e Estimativa'!Z7,'DADOS e Estimativa'!Z7&lt;='DADOS e Estimativa'!$AG7),'DADOS e Estimativa'!Z7,"excluído*"),"")</f>
      </c>
      <c r="AA25" s="38">
        <f>IF('DADOS e Estimativa'!AA7&gt;0,IF(AND('DADOS e Estimativa'!$AF7&lt;='DADOS e Estimativa'!AA7,'DADOS e Estimativa'!AA7&lt;='DADOS e Estimativa'!$AG7),'DADOS e Estimativa'!AA7,"excluído*"),"")</f>
      </c>
      <c r="AB25" s="38">
        <f>IF('DADOS e Estimativa'!AB7&gt;0,IF(AND('DADOS e Estimativa'!$AF7&lt;='DADOS e Estimativa'!AB7,'DADOS e Estimativa'!AB7&lt;='DADOS e Estimativa'!$AG7),'DADOS e Estimativa'!AB7,"excluído*"),"")</f>
      </c>
      <c r="AC25" s="38">
        <f>IF('DADOS e Estimativa'!AC7&gt;0,IF(AND('DADOS e Estimativa'!$AF7&lt;='DADOS e Estimativa'!AC7,'DADOS e Estimativa'!AC7&lt;='DADOS e Estimativa'!$AG7),'DADOS e Estimativa'!AC7,"excluído*"),"")</f>
      </c>
      <c r="AD25" s="83">
        <f t="shared" si="4"/>
        <v>55.68</v>
      </c>
      <c r="AE25" s="83"/>
      <c r="AF25" s="78">
        <f t="shared" si="5"/>
        <v>1670.4</v>
      </c>
      <c r="AG25" s="78"/>
    </row>
    <row r="26" spans="1:33" s="114" customFormat="1" ht="12.75">
      <c r="A26" s="156" t="str">
        <f>IF('DADOS e Estimativa'!A8="","",'DADOS e Estimativa'!A8)</f>
        <v>1.4</v>
      </c>
      <c r="B26" s="157" t="str">
        <f>IF('DADOS e Estimativa'!B8="","",'DADOS e Estimativa'!B8)</f>
        <v>Cabo de Cobre 0,6/1KV  3X2,5mm² rolo 100m</v>
      </c>
      <c r="C26" s="158">
        <f>IF('DADOS e Estimativa'!C8="","",'DADOS e Estimativa'!C8)</f>
        <v>20</v>
      </c>
      <c r="D26" s="159" t="str">
        <f>IF('DADOS e Estimativa'!D8="","",'DADOS e Estimativa'!D8)</f>
        <v>un.</v>
      </c>
      <c r="E26" s="163" t="str">
        <f>IF('DADOS e Estimativa'!E8&gt;0,IF(AND('DADOS e Estimativa'!$AF8&lt;='DADOS e Estimativa'!E8,'DADOS e Estimativa'!E8&lt;='DADOS e Estimativa'!$AG8),'DADOS e Estimativa'!E8,"excluído*"),"")</f>
        <v>excluído*</v>
      </c>
      <c r="F26" s="160">
        <f>IF('DADOS e Estimativa'!F8&gt;0,IF(AND('DADOS e Estimativa'!$AF8&lt;='DADOS e Estimativa'!F8,'DADOS e Estimativa'!F8&lt;='DADOS e Estimativa'!$AG8),'DADOS e Estimativa'!F8,"excluído*"),"")</f>
      </c>
      <c r="G26" s="160" t="str">
        <f>IF('DADOS e Estimativa'!G8&gt;0,IF(AND('DADOS e Estimativa'!$AF8&lt;='DADOS e Estimativa'!G8,'DADOS e Estimativa'!G8&lt;='DADOS e Estimativa'!$AG8),'DADOS e Estimativa'!G8,"excluído*"),"")</f>
        <v>excluído*</v>
      </c>
      <c r="H26" s="160">
        <f>IF('DADOS e Estimativa'!H8&gt;0,IF(AND('DADOS e Estimativa'!$AF8&lt;='DADOS e Estimativa'!H8,'DADOS e Estimativa'!H8&lt;='DADOS e Estimativa'!$AG8),'DADOS e Estimativa'!H8,"excluído*"),"")</f>
        <v>393</v>
      </c>
      <c r="I26" s="160">
        <f>IF('DADOS e Estimativa'!I8&gt;0,IF(AND('DADOS e Estimativa'!$AF8&lt;='DADOS e Estimativa'!I8,'DADOS e Estimativa'!I8&lt;='DADOS e Estimativa'!$AG8),'DADOS e Estimativa'!I8,"excluído*"),"")</f>
        <v>450</v>
      </c>
      <c r="J26" s="160">
        <f>IF('DADOS e Estimativa'!J8&gt;0,IF(AND('DADOS e Estimativa'!$AF8&lt;='DADOS e Estimativa'!J8,'DADOS e Estimativa'!J8&lt;='DADOS e Estimativa'!$AG8),'DADOS e Estimativa'!J8,"excluído*"),"")</f>
        <v>396</v>
      </c>
      <c r="K26" s="160">
        <f>IF('DADOS e Estimativa'!K8&gt;0,IF(AND('DADOS e Estimativa'!$AF8&lt;='DADOS e Estimativa'!K8,'DADOS e Estimativa'!K8&lt;='DADOS e Estimativa'!$AG8),'DADOS e Estimativa'!K8,"excluído*"),"")</f>
        <v>450</v>
      </c>
      <c r="L26" s="160" t="str">
        <f>IF('DADOS e Estimativa'!L8&gt;0,IF(AND('DADOS e Estimativa'!$AF8&lt;='DADOS e Estimativa'!L8,'DADOS e Estimativa'!L8&lt;='DADOS e Estimativa'!$AG8),'DADOS e Estimativa'!L8,"excluído*"),"")</f>
        <v>excluído*</v>
      </c>
      <c r="M26" s="160">
        <f>IF('DADOS e Estimativa'!M8&gt;0,IF(AND('DADOS e Estimativa'!$AF8&lt;='DADOS e Estimativa'!M8,'DADOS e Estimativa'!M8&lt;='DADOS e Estimativa'!$AG8),'DADOS e Estimativa'!M8,"excluído*"),"")</f>
        <v>421</v>
      </c>
      <c r="N26" s="160">
        <f>IF('DADOS e Estimativa'!N8&gt;0,IF(AND('DADOS e Estimativa'!$AF8&lt;='DADOS e Estimativa'!N8,'DADOS e Estimativa'!N8&lt;='DADOS e Estimativa'!$AG8),'DADOS e Estimativa'!N8,"excluído*"),"")</f>
      </c>
      <c r="O26" s="160">
        <f>IF('DADOS e Estimativa'!O8&gt;0,IF(AND('DADOS e Estimativa'!$AF8&lt;='DADOS e Estimativa'!O8,'DADOS e Estimativa'!O8&lt;='DADOS e Estimativa'!$AG8),'DADOS e Estimativa'!O8,"excluído*"),"")</f>
      </c>
      <c r="P26" s="160">
        <f>IF('DADOS e Estimativa'!P8&gt;0,IF(AND('DADOS e Estimativa'!$AF8&lt;='DADOS e Estimativa'!P8,'DADOS e Estimativa'!P8&lt;='DADOS e Estimativa'!$AG8),'DADOS e Estimativa'!P8,"excluído*"),"")</f>
      </c>
      <c r="Q26" s="160">
        <f>IF('DADOS e Estimativa'!Q8&gt;0,IF(AND('DADOS e Estimativa'!$AF8&lt;='DADOS e Estimativa'!Q8,'DADOS e Estimativa'!Q8&lt;='DADOS e Estimativa'!$AG8),'DADOS e Estimativa'!Q8,"excluído*"),"")</f>
      </c>
      <c r="R26" s="160">
        <f>IF('DADOS e Estimativa'!R8&gt;0,IF(AND('DADOS e Estimativa'!$AF8&lt;='DADOS e Estimativa'!R8,'DADOS e Estimativa'!R8&lt;='DADOS e Estimativa'!$AG8),'DADOS e Estimativa'!R8,"excluído*"),"")</f>
      </c>
      <c r="S26" s="160">
        <f>IF('DADOS e Estimativa'!S8&gt;0,IF(AND('DADOS e Estimativa'!$AF8&lt;='DADOS e Estimativa'!S8,'DADOS e Estimativa'!S8&lt;='DADOS e Estimativa'!$AG8),'DADOS e Estimativa'!S8,"excluído*"),"")</f>
      </c>
      <c r="T26" s="160">
        <f>IF('DADOS e Estimativa'!T8&gt;0,IF(AND('DADOS e Estimativa'!$AF8&lt;='DADOS e Estimativa'!T8,'DADOS e Estimativa'!T8&lt;='DADOS e Estimativa'!$AG8),'DADOS e Estimativa'!T8,"excluído*"),"")</f>
      </c>
      <c r="U26" s="160">
        <f>IF('DADOS e Estimativa'!U8&gt;0,IF(AND('DADOS e Estimativa'!$AF8&lt;='DADOS e Estimativa'!U8,'DADOS e Estimativa'!U8&lt;='DADOS e Estimativa'!$AG8),'DADOS e Estimativa'!U8,"excluído*"),"")</f>
      </c>
      <c r="V26" s="160">
        <f>IF('DADOS e Estimativa'!V8&gt;0,IF(AND('DADOS e Estimativa'!$AF8&lt;='DADOS e Estimativa'!V8,'DADOS e Estimativa'!V8&lt;='DADOS e Estimativa'!$AG8),'DADOS e Estimativa'!V8,"excluído*"),"")</f>
      </c>
      <c r="W26" s="160">
        <f>IF('DADOS e Estimativa'!W8&gt;0,IF(AND('DADOS e Estimativa'!$AF8&lt;='DADOS e Estimativa'!W8,'DADOS e Estimativa'!W8&lt;='DADOS e Estimativa'!$AG8),'DADOS e Estimativa'!W8,"excluído*"),"")</f>
      </c>
      <c r="X26" s="160">
        <f>IF('DADOS e Estimativa'!X8&gt;0,IF(AND('DADOS e Estimativa'!$AF8&lt;='DADOS e Estimativa'!X8,'DADOS e Estimativa'!X8&lt;='DADOS e Estimativa'!$AG8),'DADOS e Estimativa'!X8,"excluído*"),"")</f>
      </c>
      <c r="Y26" s="160">
        <f>IF('DADOS e Estimativa'!Y8&gt;0,IF(AND('DADOS e Estimativa'!$AF8&lt;='DADOS e Estimativa'!Y8,'DADOS e Estimativa'!Y8&lt;='DADOS e Estimativa'!$AG8),'DADOS e Estimativa'!Y8,"excluído*"),"")</f>
        <v>399.9</v>
      </c>
      <c r="Z26" s="160">
        <f>IF('DADOS e Estimativa'!Z8&gt;0,IF(AND('DADOS e Estimativa'!$AF8&lt;='DADOS e Estimativa'!Z8,'DADOS e Estimativa'!Z8&lt;='DADOS e Estimativa'!$AG8),'DADOS e Estimativa'!Z8,"excluído*"),"")</f>
        <v>412.9</v>
      </c>
      <c r="AA26" s="160">
        <f>IF('DADOS e Estimativa'!AA8&gt;0,IF(AND('DADOS e Estimativa'!$AF8&lt;='DADOS e Estimativa'!AA8,'DADOS e Estimativa'!AA8&lt;='DADOS e Estimativa'!$AG8),'DADOS e Estimativa'!AA8,"excluído*"),"")</f>
        <v>375</v>
      </c>
      <c r="AB26" s="160">
        <f>IF('DADOS e Estimativa'!AB8&gt;0,IF(AND('DADOS e Estimativa'!$AF8&lt;='DADOS e Estimativa'!AB8,'DADOS e Estimativa'!AB8&lt;='DADOS e Estimativa'!$AG8),'DADOS e Estimativa'!AB8,"excluído*"),"")</f>
        <v>401</v>
      </c>
      <c r="AC26" s="160">
        <f>IF('DADOS e Estimativa'!AC8&gt;0,IF(AND('DADOS e Estimativa'!$AF8&lt;='DADOS e Estimativa'!AC8,'DADOS e Estimativa'!AC8&lt;='DADOS e Estimativa'!$AG8),'DADOS e Estimativa'!AC8,"excluído*"),"")</f>
        <v>477</v>
      </c>
      <c r="AD26" s="161">
        <f t="shared" si="4"/>
        <v>417.58</v>
      </c>
      <c r="AE26" s="161"/>
      <c r="AF26" s="162">
        <f t="shared" si="5"/>
        <v>8351.6</v>
      </c>
      <c r="AG26" s="162"/>
    </row>
    <row r="27" spans="1:33" ht="12.75">
      <c r="A27" s="34" t="str">
        <f>IF('DADOS e Estimativa'!A9="","",'DADOS e Estimativa'!A9)</f>
        <v>1.5</v>
      </c>
      <c r="B27" s="35" t="str">
        <f>IF('DADOS e Estimativa'!B9="","",'DADOS e Estimativa'!B9)</f>
        <v>Cabo pvc de 2,5 mm² na cor listrado rolo 100m</v>
      </c>
      <c r="C27" s="36">
        <f>IF('DADOS e Estimativa'!C9="","",'DADOS e Estimativa'!C9)</f>
        <v>40</v>
      </c>
      <c r="D27" s="37" t="str">
        <f>IF('DADOS e Estimativa'!D9="","",'DADOS e Estimativa'!D9)</f>
        <v>un.</v>
      </c>
      <c r="E27" s="39">
        <f>IF('DADOS e Estimativa'!E9&gt;0,IF(AND('DADOS e Estimativa'!$AF9&lt;='DADOS e Estimativa'!E9,'DADOS e Estimativa'!E9&lt;='DADOS e Estimativa'!$AG9),'DADOS e Estimativa'!E9,"excluído*"),"")</f>
        <v>106</v>
      </c>
      <c r="F27" s="38">
        <f>IF('DADOS e Estimativa'!F9&gt;0,IF(AND('DADOS e Estimativa'!$AF9&lt;='DADOS e Estimativa'!F9,'DADOS e Estimativa'!F9&lt;='DADOS e Estimativa'!$AG9),'DADOS e Estimativa'!F9,"excluído*"),"")</f>
      </c>
      <c r="G27" s="38" t="str">
        <f>IF('DADOS e Estimativa'!G9&gt;0,IF(AND('DADOS e Estimativa'!$AF9&lt;='DADOS e Estimativa'!G9,'DADOS e Estimativa'!G9&lt;='DADOS e Estimativa'!$AG9),'DADOS e Estimativa'!G9,"excluído*"),"")</f>
        <v>excluído*</v>
      </c>
      <c r="H27" s="38">
        <f>IF('DADOS e Estimativa'!H9&gt;0,IF(AND('DADOS e Estimativa'!$AF9&lt;='DADOS e Estimativa'!H9,'DADOS e Estimativa'!H9&lt;='DADOS e Estimativa'!$AG9),'DADOS e Estimativa'!H9,"excluído*"),"")</f>
        <v>97</v>
      </c>
      <c r="I27" s="38">
        <f>IF('DADOS e Estimativa'!I9&gt;0,IF(AND('DADOS e Estimativa'!$AF9&lt;='DADOS e Estimativa'!I9,'DADOS e Estimativa'!I9&lt;='DADOS e Estimativa'!$AG9),'DADOS e Estimativa'!I9,"excluído*"),"")</f>
        <v>105</v>
      </c>
      <c r="J27" s="38" t="str">
        <f>IF('DADOS e Estimativa'!J9&gt;0,IF(AND('DADOS e Estimativa'!$AF9&lt;='DADOS e Estimativa'!J9,'DADOS e Estimativa'!J9&lt;='DADOS e Estimativa'!$AG9),'DADOS e Estimativa'!J9,"excluído*"),"")</f>
        <v>excluído*</v>
      </c>
      <c r="K27" s="38">
        <f>IF('DADOS e Estimativa'!K9&gt;0,IF(AND('DADOS e Estimativa'!$AF9&lt;='DADOS e Estimativa'!K9,'DADOS e Estimativa'!K9&lt;='DADOS e Estimativa'!$AG9),'DADOS e Estimativa'!K9,"excluído*"),"")</f>
        <v>105</v>
      </c>
      <c r="L27" s="38">
        <f>IF('DADOS e Estimativa'!L9&gt;0,IF(AND('DADOS e Estimativa'!$AF9&lt;='DADOS e Estimativa'!L9,'DADOS e Estimativa'!L9&lt;='DADOS e Estimativa'!$AG9),'DADOS e Estimativa'!L9,"excluído*"),"")</f>
        <v>100</v>
      </c>
      <c r="M27" s="38">
        <f>IF('DADOS e Estimativa'!M9&gt;0,IF(AND('DADOS e Estimativa'!$AF9&lt;='DADOS e Estimativa'!M9,'DADOS e Estimativa'!M9&lt;='DADOS e Estimativa'!$AG9),'DADOS e Estimativa'!M9,"excluído*"),"")</f>
        <v>97</v>
      </c>
      <c r="N27" s="38">
        <f>IF('DADOS e Estimativa'!N9&gt;0,IF(AND('DADOS e Estimativa'!$AF9&lt;='DADOS e Estimativa'!N9,'DADOS e Estimativa'!N9&lt;='DADOS e Estimativa'!$AG9),'DADOS e Estimativa'!N9,"excluído*"),"")</f>
      </c>
      <c r="O27" s="38">
        <f>IF('DADOS e Estimativa'!O9&gt;0,IF(AND('DADOS e Estimativa'!$AF9&lt;='DADOS e Estimativa'!O9,'DADOS e Estimativa'!O9&lt;='DADOS e Estimativa'!$AG9),'DADOS e Estimativa'!O9,"excluído*"),"")</f>
      </c>
      <c r="P27" s="38">
        <f>IF('DADOS e Estimativa'!P9&gt;0,IF(AND('DADOS e Estimativa'!$AF9&lt;='DADOS e Estimativa'!P9,'DADOS e Estimativa'!P9&lt;='DADOS e Estimativa'!$AG9),'DADOS e Estimativa'!P9,"excluído*"),"")</f>
      </c>
      <c r="Q27" s="38">
        <f>IF('DADOS e Estimativa'!Q9&gt;0,IF(AND('DADOS e Estimativa'!$AF9&lt;='DADOS e Estimativa'!Q9,'DADOS e Estimativa'!Q9&lt;='DADOS e Estimativa'!$AG9),'DADOS e Estimativa'!Q9,"excluído*"),"")</f>
      </c>
      <c r="R27" s="38">
        <f>IF('DADOS e Estimativa'!R9&gt;0,IF(AND('DADOS e Estimativa'!$AF9&lt;='DADOS e Estimativa'!R9,'DADOS e Estimativa'!R9&lt;='DADOS e Estimativa'!$AG9),'DADOS e Estimativa'!R9,"excluído*"),"")</f>
      </c>
      <c r="S27" s="38">
        <f>IF('DADOS e Estimativa'!S9&gt;0,IF(AND('DADOS e Estimativa'!$AF9&lt;='DADOS e Estimativa'!S9,'DADOS e Estimativa'!S9&lt;='DADOS e Estimativa'!$AG9),'DADOS e Estimativa'!S9,"excluído*"),"")</f>
      </c>
      <c r="T27" s="38">
        <f>IF('DADOS e Estimativa'!T9&gt;0,IF(AND('DADOS e Estimativa'!$AF9&lt;='DADOS e Estimativa'!T9,'DADOS e Estimativa'!T9&lt;='DADOS e Estimativa'!$AG9),'DADOS e Estimativa'!T9,"excluído*"),"")</f>
      </c>
      <c r="U27" s="38">
        <f>IF('DADOS e Estimativa'!U9&gt;0,IF(AND('DADOS e Estimativa'!$AF9&lt;='DADOS e Estimativa'!U9,'DADOS e Estimativa'!U9&lt;='DADOS e Estimativa'!$AG9),'DADOS e Estimativa'!U9,"excluído*"),"")</f>
      </c>
      <c r="V27" s="38">
        <f>IF('DADOS e Estimativa'!V9&gt;0,IF(AND('DADOS e Estimativa'!$AF9&lt;='DADOS e Estimativa'!V9,'DADOS e Estimativa'!V9&lt;='DADOS e Estimativa'!$AG9),'DADOS e Estimativa'!V9,"excluído*"),"")</f>
      </c>
      <c r="W27" s="38">
        <f>IF('DADOS e Estimativa'!W9&gt;0,IF(AND('DADOS e Estimativa'!$AF9&lt;='DADOS e Estimativa'!W9,'DADOS e Estimativa'!W9&lt;='DADOS e Estimativa'!$AG9),'DADOS e Estimativa'!W9,"excluído*"),"")</f>
      </c>
      <c r="X27" s="38">
        <f>IF('DADOS e Estimativa'!X9&gt;0,IF(AND('DADOS e Estimativa'!$AF9&lt;='DADOS e Estimativa'!X9,'DADOS e Estimativa'!X9&lt;='DADOS e Estimativa'!$AG9),'DADOS e Estimativa'!X9,"excluído*"),"")</f>
      </c>
      <c r="Y27" s="38">
        <f>IF('DADOS e Estimativa'!Y9&gt;0,IF(AND('DADOS e Estimativa'!$AF9&lt;='DADOS e Estimativa'!Y9,'DADOS e Estimativa'!Y9&lt;='DADOS e Estimativa'!$AG9),'DADOS e Estimativa'!Y9,"excluído*"),"")</f>
        <v>129</v>
      </c>
      <c r="Z27" s="38" t="str">
        <f>IF('DADOS e Estimativa'!Z9&gt;0,IF(AND('DADOS e Estimativa'!$AF9&lt;='DADOS e Estimativa'!Z9,'DADOS e Estimativa'!Z9&lt;='DADOS e Estimativa'!$AG9),'DADOS e Estimativa'!Z9,"excluído*"),"")</f>
        <v>excluído*</v>
      </c>
      <c r="AA27" s="38">
        <f>IF('DADOS e Estimativa'!AA9&gt;0,IF(AND('DADOS e Estimativa'!$AF9&lt;='DADOS e Estimativa'!AA9,'DADOS e Estimativa'!AA9&lt;='DADOS e Estimativa'!$AG9),'DADOS e Estimativa'!AA9,"excluído*"),"")</f>
        <v>124.95</v>
      </c>
      <c r="AB27" s="38">
        <f>IF('DADOS e Estimativa'!AB9&gt;0,IF(AND('DADOS e Estimativa'!$AF9&lt;='DADOS e Estimativa'!AB9,'DADOS e Estimativa'!AB9&lt;='DADOS e Estimativa'!$AG9),'DADOS e Estimativa'!AB9,"excluído*"),"")</f>
        <v>128.77</v>
      </c>
      <c r="AC27" s="38">
        <f>IF('DADOS e Estimativa'!AC9&gt;0,IF(AND('DADOS e Estimativa'!$AF9&lt;='DADOS e Estimativa'!AC9,'DADOS e Estimativa'!AC9&lt;='DADOS e Estimativa'!$AG9),'DADOS e Estimativa'!AC9,"excluído*"),"")</f>
      </c>
      <c r="AD27" s="83">
        <f t="shared" si="4"/>
        <v>110.3</v>
      </c>
      <c r="AE27" s="83"/>
      <c r="AF27" s="78">
        <f t="shared" si="5"/>
        <v>4412</v>
      </c>
      <c r="AG27" s="78"/>
    </row>
    <row r="28" spans="1:33" s="114" customFormat="1" ht="25.5">
      <c r="A28" s="156" t="str">
        <f>IF('DADOS e Estimativa'!A10="","",'DADOS e Estimativa'!A10)</f>
        <v>1.6</v>
      </c>
      <c r="B28" s="157" t="str">
        <f>IF('DADOS e Estimativa'!B10="","",'DADOS e Estimativa'!B10)</f>
        <v>Cabo pvc de 2,5 mm² na cor azul rolo 100m</v>
      </c>
      <c r="C28" s="158">
        <f>IF('DADOS e Estimativa'!C10="","",'DADOS e Estimativa'!C10)</f>
        <v>40</v>
      </c>
      <c r="D28" s="159" t="str">
        <f>IF('DADOS e Estimativa'!D10="","",'DADOS e Estimativa'!D10)</f>
        <v>un.</v>
      </c>
      <c r="E28" s="163">
        <f>IF('DADOS e Estimativa'!E10&gt;0,IF(AND('DADOS e Estimativa'!$AF10&lt;='DADOS e Estimativa'!E10,'DADOS e Estimativa'!E10&lt;='DADOS e Estimativa'!$AG10),'DADOS e Estimativa'!E10,"excluído*"),"")</f>
        <v>106</v>
      </c>
      <c r="F28" s="160">
        <f>IF('DADOS e Estimativa'!F10&gt;0,IF(AND('DADOS e Estimativa'!$AF10&lt;='DADOS e Estimativa'!F10,'DADOS e Estimativa'!F10&lt;='DADOS e Estimativa'!$AG10),'DADOS e Estimativa'!F10,"excluído*"),"")</f>
      </c>
      <c r="G28" s="160" t="str">
        <f>IF('DADOS e Estimativa'!G10&gt;0,IF(AND('DADOS e Estimativa'!$AF10&lt;='DADOS e Estimativa'!G10,'DADOS e Estimativa'!G10&lt;='DADOS e Estimativa'!$AG10),'DADOS e Estimativa'!G10,"excluído*"),"")</f>
        <v>excluído*</v>
      </c>
      <c r="H28" s="160" t="str">
        <f>IF('DADOS e Estimativa'!H10&gt;0,IF(AND('DADOS e Estimativa'!$AF10&lt;='DADOS e Estimativa'!H10,'DADOS e Estimativa'!H10&lt;='DADOS e Estimativa'!$AG10),'DADOS e Estimativa'!H10,"excluído*"),"")</f>
        <v>excluído*</v>
      </c>
      <c r="I28" s="160">
        <f>IF('DADOS e Estimativa'!I10&gt;0,IF(AND('DADOS e Estimativa'!$AF10&lt;='DADOS e Estimativa'!I10,'DADOS e Estimativa'!I10&lt;='DADOS e Estimativa'!$AG10),'DADOS e Estimativa'!I10,"excluído*"),"")</f>
        <v>105</v>
      </c>
      <c r="J28" s="160" t="str">
        <f>IF('DADOS e Estimativa'!J10&gt;0,IF(AND('DADOS e Estimativa'!$AF10&lt;='DADOS e Estimativa'!J10,'DADOS e Estimativa'!J10&lt;='DADOS e Estimativa'!$AG10),'DADOS e Estimativa'!J10,"excluído*"),"")</f>
        <v>excluído*</v>
      </c>
      <c r="K28" s="160">
        <f>IF('DADOS e Estimativa'!K10&gt;0,IF(AND('DADOS e Estimativa'!$AF10&lt;='DADOS e Estimativa'!K10,'DADOS e Estimativa'!K10&lt;='DADOS e Estimativa'!$AG10),'DADOS e Estimativa'!K10,"excluído*"),"")</f>
        <v>105</v>
      </c>
      <c r="L28" s="160">
        <f>IF('DADOS e Estimativa'!L10&gt;0,IF(AND('DADOS e Estimativa'!$AF10&lt;='DADOS e Estimativa'!L10,'DADOS e Estimativa'!L10&lt;='DADOS e Estimativa'!$AG10),'DADOS e Estimativa'!L10,"excluído*"),"")</f>
        <v>100</v>
      </c>
      <c r="M28" s="160">
        <f>IF('DADOS e Estimativa'!M10&gt;0,IF(AND('DADOS e Estimativa'!$AF10&lt;='DADOS e Estimativa'!M10,'DADOS e Estimativa'!M10&lt;='DADOS e Estimativa'!$AG10),'DADOS e Estimativa'!M10,"excluído*"),"")</f>
        <v>97</v>
      </c>
      <c r="N28" s="160">
        <f>IF('DADOS e Estimativa'!N10&gt;0,IF(AND('DADOS e Estimativa'!$AF10&lt;='DADOS e Estimativa'!N10,'DADOS e Estimativa'!N10&lt;='DADOS e Estimativa'!$AG10),'DADOS e Estimativa'!N10,"excluído*"),"")</f>
      </c>
      <c r="O28" s="160">
        <f>IF('DADOS e Estimativa'!O10&gt;0,IF(AND('DADOS e Estimativa'!$AF10&lt;='DADOS e Estimativa'!O10,'DADOS e Estimativa'!O10&lt;='DADOS e Estimativa'!$AG10),'DADOS e Estimativa'!O10,"excluído*"),"")</f>
      </c>
      <c r="P28" s="160">
        <f>IF('DADOS e Estimativa'!P10&gt;0,IF(AND('DADOS e Estimativa'!$AF10&lt;='DADOS e Estimativa'!P10,'DADOS e Estimativa'!P10&lt;='DADOS e Estimativa'!$AG10),'DADOS e Estimativa'!P10,"excluído*"),"")</f>
      </c>
      <c r="Q28" s="160">
        <f>IF('DADOS e Estimativa'!Q10&gt;0,IF(AND('DADOS e Estimativa'!$AF10&lt;='DADOS e Estimativa'!Q10,'DADOS e Estimativa'!Q10&lt;='DADOS e Estimativa'!$AG10),'DADOS e Estimativa'!Q10,"excluído*"),"")</f>
      </c>
      <c r="R28" s="160">
        <f>IF('DADOS e Estimativa'!R10&gt;0,IF(AND('DADOS e Estimativa'!$AF10&lt;='DADOS e Estimativa'!R10,'DADOS e Estimativa'!R10&lt;='DADOS e Estimativa'!$AG10),'DADOS e Estimativa'!R10,"excluído*"),"")</f>
      </c>
      <c r="S28" s="160">
        <f>IF('DADOS e Estimativa'!S10&gt;0,IF(AND('DADOS e Estimativa'!$AF10&lt;='DADOS e Estimativa'!S10,'DADOS e Estimativa'!S10&lt;='DADOS e Estimativa'!$AG10),'DADOS e Estimativa'!S10,"excluído*"),"")</f>
      </c>
      <c r="T28" s="160">
        <f>IF('DADOS e Estimativa'!T10&gt;0,IF(AND('DADOS e Estimativa'!$AF10&lt;='DADOS e Estimativa'!T10,'DADOS e Estimativa'!T10&lt;='DADOS e Estimativa'!$AG10),'DADOS e Estimativa'!T10,"excluído*"),"")</f>
      </c>
      <c r="U28" s="160">
        <f>IF('DADOS e Estimativa'!U10&gt;0,IF(AND('DADOS e Estimativa'!$AF10&lt;='DADOS e Estimativa'!U10,'DADOS e Estimativa'!U10&lt;='DADOS e Estimativa'!$AG10),'DADOS e Estimativa'!U10,"excluído*"),"")</f>
      </c>
      <c r="V28" s="160">
        <f>IF('DADOS e Estimativa'!V10&gt;0,IF(AND('DADOS e Estimativa'!$AF10&lt;='DADOS e Estimativa'!V10,'DADOS e Estimativa'!V10&lt;='DADOS e Estimativa'!$AG10),'DADOS e Estimativa'!V10,"excluído*"),"")</f>
      </c>
      <c r="W28" s="160">
        <f>IF('DADOS e Estimativa'!W10&gt;0,IF(AND('DADOS e Estimativa'!$AF10&lt;='DADOS e Estimativa'!W10,'DADOS e Estimativa'!W10&lt;='DADOS e Estimativa'!$AG10),'DADOS e Estimativa'!W10,"excluído*"),"")</f>
      </c>
      <c r="X28" s="160">
        <f>IF('DADOS e Estimativa'!X10&gt;0,IF(AND('DADOS e Estimativa'!$AF10&lt;='DADOS e Estimativa'!X10,'DADOS e Estimativa'!X10&lt;='DADOS e Estimativa'!$AG10),'DADOS e Estimativa'!X10,"excluído*"),"")</f>
      </c>
      <c r="Y28" s="160">
        <f>IF('DADOS e Estimativa'!Y10&gt;0,IF(AND('DADOS e Estimativa'!$AF10&lt;='DADOS e Estimativa'!Y10,'DADOS e Estimativa'!Y10&lt;='DADOS e Estimativa'!$AG10),'DADOS e Estimativa'!Y10,"excluído*"),"")</f>
        <v>129</v>
      </c>
      <c r="Z28" s="160" t="str">
        <f>IF('DADOS e Estimativa'!Z10&gt;0,IF(AND('DADOS e Estimativa'!$AF10&lt;='DADOS e Estimativa'!Z10,'DADOS e Estimativa'!Z10&lt;='DADOS e Estimativa'!$AG10),'DADOS e Estimativa'!Z10,"excluído*"),"")</f>
        <v>excluído*</v>
      </c>
      <c r="AA28" s="160">
        <f>IF('DADOS e Estimativa'!AA10&gt;0,IF(AND('DADOS e Estimativa'!$AF10&lt;='DADOS e Estimativa'!AA10,'DADOS e Estimativa'!AA10&lt;='DADOS e Estimativa'!$AG10),'DADOS e Estimativa'!AA10,"excluído*"),"")</f>
        <v>124.95</v>
      </c>
      <c r="AB28" s="160">
        <f>IF('DADOS e Estimativa'!AB10&gt;0,IF(AND('DADOS e Estimativa'!$AF10&lt;='DADOS e Estimativa'!AB10,'DADOS e Estimativa'!AB10&lt;='DADOS e Estimativa'!$AG10),'DADOS e Estimativa'!AB10,"excluído*"),"")</f>
        <v>128.77</v>
      </c>
      <c r="AC28" s="160">
        <f>IF('DADOS e Estimativa'!AC10&gt;0,IF(AND('DADOS e Estimativa'!$AF10&lt;='DADOS e Estimativa'!AC10,'DADOS e Estimativa'!AC10&lt;='DADOS e Estimativa'!$AG10),'DADOS e Estimativa'!AC10,"excluído*"),"")</f>
      </c>
      <c r="AD28" s="161">
        <f t="shared" si="4"/>
        <v>111.97</v>
      </c>
      <c r="AE28" s="161"/>
      <c r="AF28" s="162">
        <f t="shared" si="5"/>
        <v>4478.8</v>
      </c>
      <c r="AG28" s="162"/>
    </row>
    <row r="29" spans="1:33" s="138" customFormat="1" ht="25.5">
      <c r="A29" s="132" t="str">
        <f>IF('DADOS e Estimativa'!A11="","",'DADOS e Estimativa'!A11)</f>
        <v>1.7</v>
      </c>
      <c r="B29" s="133" t="str">
        <f>IF('DADOS e Estimativa'!B11="","",'DADOS e Estimativa'!B11)</f>
        <v>Driver para luminária/painel de LED 15~24W bivolt</v>
      </c>
      <c r="C29" s="40">
        <f>IF('DADOS e Estimativa'!C11="","",'DADOS e Estimativa'!C11)</f>
        <v>150</v>
      </c>
      <c r="D29" s="41" t="str">
        <f>IF('DADOS e Estimativa'!D11="","",'DADOS e Estimativa'!D11)</f>
        <v>un.</v>
      </c>
      <c r="E29" s="134">
        <f>IF('DADOS e Estimativa'!E11&gt;0,IF(AND('DADOS e Estimativa'!$AF11&lt;='DADOS e Estimativa'!E11,'DADOS e Estimativa'!E11&lt;='DADOS e Estimativa'!$AG11),'DADOS e Estimativa'!E11,"excluído*"),"")</f>
      </c>
      <c r="F29" s="135" t="str">
        <f>IF('DADOS e Estimativa'!F11&gt;0,IF(AND('DADOS e Estimativa'!$AF11&lt;='DADOS e Estimativa'!F11,'DADOS e Estimativa'!F11&lt;='DADOS e Estimativa'!$AG11),'DADOS e Estimativa'!F11,"excluído*"),"")</f>
        <v>excluído*</v>
      </c>
      <c r="G29" s="135">
        <f>IF('DADOS e Estimativa'!G11&gt;0,IF(AND('DADOS e Estimativa'!$AF11&lt;='DADOS e Estimativa'!G11,'DADOS e Estimativa'!G11&lt;='DADOS e Estimativa'!$AG11),'DADOS e Estimativa'!G11,"excluído*"),"")</f>
        <v>27.86</v>
      </c>
      <c r="H29" s="135">
        <f>IF('DADOS e Estimativa'!H11&gt;0,IF(AND('DADOS e Estimativa'!$AF11&lt;='DADOS e Estimativa'!H11,'DADOS e Estimativa'!H11&lt;='DADOS e Estimativa'!$AG11),'DADOS e Estimativa'!H11,"excluído*"),"")</f>
      </c>
      <c r="I29" s="135">
        <f>IF('DADOS e Estimativa'!I11&gt;0,IF(AND('DADOS e Estimativa'!$AF11&lt;='DADOS e Estimativa'!I11,'DADOS e Estimativa'!I11&lt;='DADOS e Estimativa'!$AG11),'DADOS e Estimativa'!I11,"excluído*"),"")</f>
      </c>
      <c r="J29" s="135">
        <f>IF('DADOS e Estimativa'!J11&gt;0,IF(AND('DADOS e Estimativa'!$AF11&lt;='DADOS e Estimativa'!J11,'DADOS e Estimativa'!J11&lt;='DADOS e Estimativa'!$AG11),'DADOS e Estimativa'!J11,"excluído*"),"")</f>
      </c>
      <c r="K29" s="135" t="str">
        <f>IF('DADOS e Estimativa'!K11&gt;0,IF(AND('DADOS e Estimativa'!$AF11&lt;='DADOS e Estimativa'!K11,'DADOS e Estimativa'!K11&lt;='DADOS e Estimativa'!$AG11),'DADOS e Estimativa'!K11,"excluído*"),"")</f>
        <v>excluído*</v>
      </c>
      <c r="L29" s="135" t="str">
        <f>IF('DADOS e Estimativa'!L11&gt;0,IF(AND('DADOS e Estimativa'!$AF11&lt;='DADOS e Estimativa'!L11,'DADOS e Estimativa'!L11&lt;='DADOS e Estimativa'!$AG11),'DADOS e Estimativa'!L11,"excluído*"),"")</f>
        <v>excluído*</v>
      </c>
      <c r="M29" s="135">
        <f>IF('DADOS e Estimativa'!M11&gt;0,IF(AND('DADOS e Estimativa'!$AF11&lt;='DADOS e Estimativa'!M11,'DADOS e Estimativa'!M11&lt;='DADOS e Estimativa'!$AG11),'DADOS e Estimativa'!M11,"excluído*"),"")</f>
      </c>
      <c r="N29" s="135">
        <f>IF('DADOS e Estimativa'!N11&gt;0,IF(AND('DADOS e Estimativa'!$AF11&lt;='DADOS e Estimativa'!N11,'DADOS e Estimativa'!N11&lt;='DADOS e Estimativa'!$AG11),'DADOS e Estimativa'!N11,"excluído*"),"")</f>
      </c>
      <c r="O29" s="135" t="str">
        <f>IF('DADOS e Estimativa'!O11&gt;0,IF(AND('DADOS e Estimativa'!$AF11&lt;='DADOS e Estimativa'!O11,'DADOS e Estimativa'!O11&lt;='DADOS e Estimativa'!$AG11),'DADOS e Estimativa'!O11,"excluído*"),"")</f>
        <v>excluído*</v>
      </c>
      <c r="P29" s="135">
        <f>IF('DADOS e Estimativa'!P11&gt;0,IF(AND('DADOS e Estimativa'!$AF11&lt;='DADOS e Estimativa'!P11,'DADOS e Estimativa'!P11&lt;='DADOS e Estimativa'!$AG11),'DADOS e Estimativa'!P11,"excluído*"),"")</f>
      </c>
      <c r="Q29" s="135">
        <f>IF('DADOS e Estimativa'!Q11&gt;0,IF(AND('DADOS e Estimativa'!$AF11&lt;='DADOS e Estimativa'!Q11,'DADOS e Estimativa'!Q11&lt;='DADOS e Estimativa'!$AG11),'DADOS e Estimativa'!Q11,"excluído*"),"")</f>
      </c>
      <c r="R29" s="135">
        <f>IF('DADOS e Estimativa'!R11&gt;0,IF(AND('DADOS e Estimativa'!$AF11&lt;='DADOS e Estimativa'!R11,'DADOS e Estimativa'!R11&lt;='DADOS e Estimativa'!$AG11),'DADOS e Estimativa'!R11,"excluído*"),"")</f>
        <v>25.93</v>
      </c>
      <c r="S29" s="135">
        <f>IF('DADOS e Estimativa'!S11&gt;0,IF(AND('DADOS e Estimativa'!$AF11&lt;='DADOS e Estimativa'!S11,'DADOS e Estimativa'!S11&lt;='DADOS e Estimativa'!$AG11),'DADOS e Estimativa'!S11,"excluído*"),"")</f>
        <v>23.04</v>
      </c>
      <c r="T29" s="135">
        <f>IF('DADOS e Estimativa'!T11&gt;0,IF(AND('DADOS e Estimativa'!$AF11&lt;='DADOS e Estimativa'!T11,'DADOS e Estimativa'!T11&lt;='DADOS e Estimativa'!$AG11),'DADOS e Estimativa'!T11,"excluído*"),"")</f>
        <v>36.8</v>
      </c>
      <c r="U29" s="135" t="str">
        <f>IF('DADOS e Estimativa'!U11&gt;0,IF(AND('DADOS e Estimativa'!$AF11&lt;='DADOS e Estimativa'!U11,'DADOS e Estimativa'!U11&lt;='DADOS e Estimativa'!$AG11),'DADOS e Estimativa'!U11,"excluído*"),"")</f>
        <v>excluído*</v>
      </c>
      <c r="V29" s="135">
        <f>IF('DADOS e Estimativa'!V11&gt;0,IF(AND('DADOS e Estimativa'!$AF11&lt;='DADOS e Estimativa'!V11,'DADOS e Estimativa'!V11&lt;='DADOS e Estimativa'!$AG11),'DADOS e Estimativa'!V11,"excluído*"),"")</f>
      </c>
      <c r="W29" s="135">
        <f>IF('DADOS e Estimativa'!W11&gt;0,IF(AND('DADOS e Estimativa'!$AF11&lt;='DADOS e Estimativa'!W11,'DADOS e Estimativa'!W11&lt;='DADOS e Estimativa'!$AG11),'DADOS e Estimativa'!W11,"excluído*"),"")</f>
      </c>
      <c r="X29" s="135">
        <f>IF('DADOS e Estimativa'!X11&gt;0,IF(AND('DADOS e Estimativa'!$AF11&lt;='DADOS e Estimativa'!X11,'DADOS e Estimativa'!X11&lt;='DADOS e Estimativa'!$AG11),'DADOS e Estimativa'!X11,"excluído*"),"")</f>
      </c>
      <c r="Y29" s="135">
        <f>IF('DADOS e Estimativa'!Y11&gt;0,IF(AND('DADOS e Estimativa'!$AF11&lt;='DADOS e Estimativa'!Y11,'DADOS e Estimativa'!Y11&lt;='DADOS e Estimativa'!$AG11),'DADOS e Estimativa'!Y11,"excluído*"),"")</f>
      </c>
      <c r="Z29" s="135">
        <f>IF('DADOS e Estimativa'!Z11&gt;0,IF(AND('DADOS e Estimativa'!$AF11&lt;='DADOS e Estimativa'!Z11,'DADOS e Estimativa'!Z11&lt;='DADOS e Estimativa'!$AG11),'DADOS e Estimativa'!Z11,"excluído*"),"")</f>
      </c>
      <c r="AA29" s="135">
        <f>IF('DADOS e Estimativa'!AA11&gt;0,IF(AND('DADOS e Estimativa'!$AF11&lt;='DADOS e Estimativa'!AA11,'DADOS e Estimativa'!AA11&lt;='DADOS e Estimativa'!$AG11),'DADOS e Estimativa'!AA11,"excluído*"),"")</f>
      </c>
      <c r="AB29" s="135">
        <f>IF('DADOS e Estimativa'!AB11&gt;0,IF(AND('DADOS e Estimativa'!$AF11&lt;='DADOS e Estimativa'!AB11,'DADOS e Estimativa'!AB11&lt;='DADOS e Estimativa'!$AG11),'DADOS e Estimativa'!AB11,"excluído*"),"")</f>
      </c>
      <c r="AC29" s="135">
        <f>IF('DADOS e Estimativa'!AC11&gt;0,IF(AND('DADOS e Estimativa'!$AF11&lt;='DADOS e Estimativa'!AC11,'DADOS e Estimativa'!AC11&lt;='DADOS e Estimativa'!$AG11),'DADOS e Estimativa'!AC11,"excluído*"),"")</f>
      </c>
      <c r="AD29" s="136">
        <f t="shared" si="4"/>
        <v>28.41</v>
      </c>
      <c r="AE29" s="136"/>
      <c r="AF29" s="137">
        <f t="shared" si="5"/>
        <v>4261.5</v>
      </c>
      <c r="AG29" s="137"/>
    </row>
    <row r="30" spans="1:33" ht="12.75">
      <c r="A30" s="91"/>
      <c r="B30" s="92"/>
      <c r="C30" s="93"/>
      <c r="D30" s="93"/>
      <c r="E30" s="94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6"/>
      <c r="AE30" s="96"/>
      <c r="AF30" s="97"/>
      <c r="AG30" s="97"/>
    </row>
    <row r="31" spans="1:33" s="123" customFormat="1" ht="12.75">
      <c r="A31" s="115" t="str">
        <f>IF('DADOS e Estimativa'!A13="","",'DADOS e Estimativa'!A13)</f>
        <v>2.1</v>
      </c>
      <c r="B31" s="116" t="str">
        <f>IF('DADOS e Estimativa'!B13="","",'DADOS e Estimativa'!B13)</f>
        <v>Luminária slim led para embutir, 24w</v>
      </c>
      <c r="C31" s="117">
        <f>IF('DADOS e Estimativa'!C13="","",'DADOS e Estimativa'!C13)</f>
        <v>10</v>
      </c>
      <c r="D31" s="118" t="str">
        <f>IF('DADOS e Estimativa'!D13="","",'DADOS e Estimativa'!D13)</f>
        <v>un.</v>
      </c>
      <c r="E31" s="119">
        <f>IF('DADOS e Estimativa'!E13&gt;0,IF(AND('DADOS e Estimativa'!$AF13&lt;='DADOS e Estimativa'!E13,'DADOS e Estimativa'!E13&lt;='DADOS e Estimativa'!$AG13),'DADOS e Estimativa'!E13,"excluído*"),"")</f>
      </c>
      <c r="F31" s="120">
        <f>IF('DADOS e Estimativa'!F13&gt;0,IF(AND('DADOS e Estimativa'!$AF13&lt;='DADOS e Estimativa'!F13,'DADOS e Estimativa'!F13&lt;='DADOS e Estimativa'!$AG13),'DADOS e Estimativa'!F13,"excluído*"),"")</f>
      </c>
      <c r="G31" s="120">
        <f>IF('DADOS e Estimativa'!G13&gt;0,IF(AND('DADOS e Estimativa'!$AF13&lt;='DADOS e Estimativa'!G13,'DADOS e Estimativa'!G13&lt;='DADOS e Estimativa'!$AG13),'DADOS e Estimativa'!G13,"excluído*"),"")</f>
      </c>
      <c r="H31" s="120">
        <f>IF('DADOS e Estimativa'!H13&gt;0,IF(AND('DADOS e Estimativa'!$AF13&lt;='DADOS e Estimativa'!H13,'DADOS e Estimativa'!H13&lt;='DADOS e Estimativa'!$AG13),'DADOS e Estimativa'!H13,"excluído*"),"")</f>
      </c>
      <c r="I31" s="120">
        <f>IF('DADOS e Estimativa'!I13&gt;0,IF(AND('DADOS e Estimativa'!$AF13&lt;='DADOS e Estimativa'!I13,'DADOS e Estimativa'!I13&lt;='DADOS e Estimativa'!$AG13),'DADOS e Estimativa'!I13,"excluído*"),"")</f>
      </c>
      <c r="J31" s="120" t="str">
        <f>IF('DADOS e Estimativa'!J13&gt;0,IF(AND('DADOS e Estimativa'!$AF13&lt;='DADOS e Estimativa'!J13,'DADOS e Estimativa'!J13&lt;='DADOS e Estimativa'!$AG13),'DADOS e Estimativa'!J13,"excluído*"),"")</f>
        <v>excluído*</v>
      </c>
      <c r="K31" s="120">
        <f>IF('DADOS e Estimativa'!K13&gt;0,IF(AND('DADOS e Estimativa'!$AF13&lt;='DADOS e Estimativa'!K13,'DADOS e Estimativa'!K13&lt;='DADOS e Estimativa'!$AG13),'DADOS e Estimativa'!K13,"excluído*"),"")</f>
      </c>
      <c r="L31" s="120">
        <f>IF('DADOS e Estimativa'!L13&gt;0,IF(AND('DADOS e Estimativa'!$AF13&lt;='DADOS e Estimativa'!L13,'DADOS e Estimativa'!L13&lt;='DADOS e Estimativa'!$AG13),'DADOS e Estimativa'!L13,"excluído*"),"")</f>
        <v>52</v>
      </c>
      <c r="M31" s="120">
        <f>IF('DADOS e Estimativa'!M13&gt;0,IF(AND('DADOS e Estimativa'!$AF13&lt;='DADOS e Estimativa'!M13,'DADOS e Estimativa'!M13&lt;='DADOS e Estimativa'!$AG13),'DADOS e Estimativa'!M13,"excluído*"),"")</f>
        <v>48.05</v>
      </c>
      <c r="N31" s="120">
        <f>IF('DADOS e Estimativa'!N13&gt;0,IF(AND('DADOS e Estimativa'!$AF13&lt;='DADOS e Estimativa'!N13,'DADOS e Estimativa'!N13&lt;='DADOS e Estimativa'!$AG13),'DADOS e Estimativa'!N13,"excluído*"),"")</f>
      </c>
      <c r="O31" s="120">
        <f>IF('DADOS e Estimativa'!O13&gt;0,IF(AND('DADOS e Estimativa'!$AF13&lt;='DADOS e Estimativa'!O13,'DADOS e Estimativa'!O13&lt;='DADOS e Estimativa'!$AG13),'DADOS e Estimativa'!O13,"excluído*"),"")</f>
      </c>
      <c r="P31" s="120">
        <f>IF('DADOS e Estimativa'!P13&gt;0,IF(AND('DADOS e Estimativa'!$AF13&lt;='DADOS e Estimativa'!P13,'DADOS e Estimativa'!P13&lt;='DADOS e Estimativa'!$AG13),'DADOS e Estimativa'!P13,"excluído*"),"")</f>
      </c>
      <c r="Q31" s="120">
        <f>IF('DADOS e Estimativa'!Q13&gt;0,IF(AND('DADOS e Estimativa'!$AF13&lt;='DADOS e Estimativa'!Q13,'DADOS e Estimativa'!Q13&lt;='DADOS e Estimativa'!$AG13),'DADOS e Estimativa'!Q13,"excluído*"),"")</f>
      </c>
      <c r="R31" s="120">
        <f>IF('DADOS e Estimativa'!R13&gt;0,IF(AND('DADOS e Estimativa'!$AF13&lt;='DADOS e Estimativa'!R13,'DADOS e Estimativa'!R13&lt;='DADOS e Estimativa'!$AG13),'DADOS e Estimativa'!R13,"excluído*"),"")</f>
      </c>
      <c r="S31" s="120">
        <f>IF('DADOS e Estimativa'!S13&gt;0,IF(AND('DADOS e Estimativa'!$AF13&lt;='DADOS e Estimativa'!S13,'DADOS e Estimativa'!S13&lt;='DADOS e Estimativa'!$AG13),'DADOS e Estimativa'!S13,"excluído*"),"")</f>
      </c>
      <c r="T31" s="120">
        <f>IF('DADOS e Estimativa'!T13&gt;0,IF(AND('DADOS e Estimativa'!$AF13&lt;='DADOS e Estimativa'!T13,'DADOS e Estimativa'!T13&lt;='DADOS e Estimativa'!$AG13),'DADOS e Estimativa'!T13,"excluído*"),"")</f>
      </c>
      <c r="U31" s="120">
        <f>IF('DADOS e Estimativa'!U13&gt;0,IF(AND('DADOS e Estimativa'!$AF13&lt;='DADOS e Estimativa'!U13,'DADOS e Estimativa'!U13&lt;='DADOS e Estimativa'!$AG13),'DADOS e Estimativa'!U13,"excluído*"),"")</f>
      </c>
      <c r="V31" s="120">
        <f>IF('DADOS e Estimativa'!V13&gt;0,IF(AND('DADOS e Estimativa'!$AF13&lt;='DADOS e Estimativa'!V13,'DADOS e Estimativa'!V13&lt;='DADOS e Estimativa'!$AG13),'DADOS e Estimativa'!V13,"excluído*"),"")</f>
      </c>
      <c r="W31" s="120">
        <f>IF('DADOS e Estimativa'!W13&gt;0,IF(AND('DADOS e Estimativa'!$AF13&lt;='DADOS e Estimativa'!W13,'DADOS e Estimativa'!W13&lt;='DADOS e Estimativa'!$AG13),'DADOS e Estimativa'!W13,"excluído*"),"")</f>
      </c>
      <c r="X31" s="120">
        <f>IF('DADOS e Estimativa'!X13&gt;0,IF(AND('DADOS e Estimativa'!$AF13&lt;='DADOS e Estimativa'!X13,'DADOS e Estimativa'!X13&lt;='DADOS e Estimativa'!$AG13),'DADOS e Estimativa'!X13,"excluído*"),"")</f>
        <v>50</v>
      </c>
      <c r="Y31" s="120">
        <f>IF('DADOS e Estimativa'!Y13&gt;0,IF(AND('DADOS e Estimativa'!$AF13&lt;='DADOS e Estimativa'!Y13,'DADOS e Estimativa'!Y13&lt;='DADOS e Estimativa'!$AG13),'DADOS e Estimativa'!Y13,"excluído*"),"")</f>
      </c>
      <c r="Z31" s="120">
        <f>IF('DADOS e Estimativa'!Z13&gt;0,IF(AND('DADOS e Estimativa'!$AF13&lt;='DADOS e Estimativa'!Z13,'DADOS e Estimativa'!Z13&lt;='DADOS e Estimativa'!$AG13),'DADOS e Estimativa'!Z13,"excluído*"),"")</f>
      </c>
      <c r="AA31" s="120">
        <f>IF('DADOS e Estimativa'!AA13&gt;0,IF(AND('DADOS e Estimativa'!$AF13&lt;='DADOS e Estimativa'!AA13,'DADOS e Estimativa'!AA13&lt;='DADOS e Estimativa'!$AG13),'DADOS e Estimativa'!AA13,"excluído*"),"")</f>
      </c>
      <c r="AB31" s="120">
        <f>IF('DADOS e Estimativa'!AB13&gt;0,IF(AND('DADOS e Estimativa'!$AF13&lt;='DADOS e Estimativa'!AB13,'DADOS e Estimativa'!AB13&lt;='DADOS e Estimativa'!$AG13),'DADOS e Estimativa'!AB13,"excluído*"),"")</f>
      </c>
      <c r="AC31" s="120">
        <f>IF('DADOS e Estimativa'!AC13&gt;0,IF(AND('DADOS e Estimativa'!$AF13&lt;='DADOS e Estimativa'!AC13,'DADOS e Estimativa'!AC13&lt;='DADOS e Estimativa'!$AG13),'DADOS e Estimativa'!AC13,"excluído*"),"")</f>
      </c>
      <c r="AD31" s="121">
        <f>IF(SUM(E31:AC31)&gt;0,ROUND(AVERAGE(E31:AC31),2),"")</f>
        <v>50.02</v>
      </c>
      <c r="AE31" s="121"/>
      <c r="AF31" s="122">
        <f>IF(AD31&lt;&gt;"",AD31*C31,"")</f>
        <v>500.20000000000005</v>
      </c>
      <c r="AG31" s="122"/>
    </row>
    <row r="32" spans="1:33" ht="12.75">
      <c r="A32" s="34" t="str">
        <f>IF('DADOS e Estimativa'!A14="","",'DADOS e Estimativa'!A14)</f>
        <v>2.2</v>
      </c>
      <c r="B32" s="35" t="str">
        <f>IF('DADOS e Estimativa'!B14="","",'DADOS e Estimativa'!B14)</f>
        <v>Cabo pvc de 2,5 mm² na cor listrado rolo 100m</v>
      </c>
      <c r="C32" s="36">
        <f>IF('DADOS e Estimativa'!C14="","",'DADOS e Estimativa'!C14)</f>
        <v>10</v>
      </c>
      <c r="D32" s="37" t="str">
        <f>IF('DADOS e Estimativa'!D14="","",'DADOS e Estimativa'!D14)</f>
        <v>un.</v>
      </c>
      <c r="E32" s="39">
        <f>IF('DADOS e Estimativa'!E14&gt;0,IF(AND('DADOS e Estimativa'!$AF14&lt;='DADOS e Estimativa'!E14,'DADOS e Estimativa'!E14&lt;='DADOS e Estimativa'!$AG14),'DADOS e Estimativa'!E14,"excluído*"),"")</f>
      </c>
      <c r="F32" s="38">
        <f>IF('DADOS e Estimativa'!F14&gt;0,IF(AND('DADOS e Estimativa'!$AF14&lt;='DADOS e Estimativa'!F14,'DADOS e Estimativa'!F14&lt;='DADOS e Estimativa'!$AG14),'DADOS e Estimativa'!F14,"excluído*"),"")</f>
      </c>
      <c r="G32" s="38">
        <f>IF('DADOS e Estimativa'!G14&gt;0,IF(AND('DADOS e Estimativa'!$AF14&lt;='DADOS e Estimativa'!G14,'DADOS e Estimativa'!G14&lt;='DADOS e Estimativa'!$AG14),'DADOS e Estimativa'!G14,"excluído*"),"")</f>
      </c>
      <c r="H32" s="38">
        <f>IF('DADOS e Estimativa'!H14&gt;0,IF(AND('DADOS e Estimativa'!$AF14&lt;='DADOS e Estimativa'!H14,'DADOS e Estimativa'!H14&lt;='DADOS e Estimativa'!$AG14),'DADOS e Estimativa'!H14,"excluído*"),"")</f>
        <v>97</v>
      </c>
      <c r="I32" s="38">
        <f>IF('DADOS e Estimativa'!I14&gt;0,IF(AND('DADOS e Estimativa'!$AF14&lt;='DADOS e Estimativa'!I14,'DADOS e Estimativa'!I14&lt;='DADOS e Estimativa'!$AG14),'DADOS e Estimativa'!I14,"excluído*"),"")</f>
      </c>
      <c r="J32" s="38" t="str">
        <f>IF('DADOS e Estimativa'!J14&gt;0,IF(AND('DADOS e Estimativa'!$AF14&lt;='DADOS e Estimativa'!J14,'DADOS e Estimativa'!J14&lt;='DADOS e Estimativa'!$AG14),'DADOS e Estimativa'!J14,"excluído*"),"")</f>
        <v>excluído*</v>
      </c>
      <c r="K32" s="38">
        <f>IF('DADOS e Estimativa'!K14&gt;0,IF(AND('DADOS e Estimativa'!$AF14&lt;='DADOS e Estimativa'!K14,'DADOS e Estimativa'!K14&lt;='DADOS e Estimativa'!$AG14),'DADOS e Estimativa'!K14,"excluído*"),"")</f>
      </c>
      <c r="L32" s="38">
        <f>IF('DADOS e Estimativa'!L14&gt;0,IF(AND('DADOS e Estimativa'!$AF14&lt;='DADOS e Estimativa'!L14,'DADOS e Estimativa'!L14&lt;='DADOS e Estimativa'!$AG14),'DADOS e Estimativa'!L14,"excluído*"),"")</f>
        <v>104</v>
      </c>
      <c r="M32" s="38">
        <f>IF('DADOS e Estimativa'!M14&gt;0,IF(AND('DADOS e Estimativa'!$AF14&lt;='DADOS e Estimativa'!M14,'DADOS e Estimativa'!M14&lt;='DADOS e Estimativa'!$AG14),'DADOS e Estimativa'!M14,"excluído*"),"")</f>
        <v>97</v>
      </c>
      <c r="N32" s="38">
        <f>IF('DADOS e Estimativa'!N14&gt;0,IF(AND('DADOS e Estimativa'!$AF14&lt;='DADOS e Estimativa'!N14,'DADOS e Estimativa'!N14&lt;='DADOS e Estimativa'!$AG14),'DADOS e Estimativa'!N14,"excluído*"),"")</f>
      </c>
      <c r="O32" s="38">
        <f>IF('DADOS e Estimativa'!O14&gt;0,IF(AND('DADOS e Estimativa'!$AF14&lt;='DADOS e Estimativa'!O14,'DADOS e Estimativa'!O14&lt;='DADOS e Estimativa'!$AG14),'DADOS e Estimativa'!O14,"excluído*"),"")</f>
      </c>
      <c r="P32" s="38">
        <f>IF('DADOS e Estimativa'!P14&gt;0,IF(AND('DADOS e Estimativa'!$AF14&lt;='DADOS e Estimativa'!P14,'DADOS e Estimativa'!P14&lt;='DADOS e Estimativa'!$AG14),'DADOS e Estimativa'!P14,"excluído*"),"")</f>
      </c>
      <c r="Q32" s="38">
        <f>IF('DADOS e Estimativa'!Q14&gt;0,IF(AND('DADOS e Estimativa'!$AF14&lt;='DADOS e Estimativa'!Q14,'DADOS e Estimativa'!Q14&lt;='DADOS e Estimativa'!$AG14),'DADOS e Estimativa'!Q14,"excluído*"),"")</f>
      </c>
      <c r="R32" s="38">
        <f>IF('DADOS e Estimativa'!R14&gt;0,IF(AND('DADOS e Estimativa'!$AF14&lt;='DADOS e Estimativa'!R14,'DADOS e Estimativa'!R14&lt;='DADOS e Estimativa'!$AG14),'DADOS e Estimativa'!R14,"excluído*"),"")</f>
      </c>
      <c r="S32" s="38">
        <f>IF('DADOS e Estimativa'!S14&gt;0,IF(AND('DADOS e Estimativa'!$AF14&lt;='DADOS e Estimativa'!S14,'DADOS e Estimativa'!S14&lt;='DADOS e Estimativa'!$AG14),'DADOS e Estimativa'!S14,"excluído*"),"")</f>
      </c>
      <c r="T32" s="38">
        <f>IF('DADOS e Estimativa'!T14&gt;0,IF(AND('DADOS e Estimativa'!$AF14&lt;='DADOS e Estimativa'!T14,'DADOS e Estimativa'!T14&lt;='DADOS e Estimativa'!$AG14),'DADOS e Estimativa'!T14,"excluído*"),"")</f>
      </c>
      <c r="U32" s="38">
        <f>IF('DADOS e Estimativa'!U14&gt;0,IF(AND('DADOS e Estimativa'!$AF14&lt;='DADOS e Estimativa'!U14,'DADOS e Estimativa'!U14&lt;='DADOS e Estimativa'!$AG14),'DADOS e Estimativa'!U14,"excluído*"),"")</f>
      </c>
      <c r="V32" s="38">
        <f>IF('DADOS e Estimativa'!V14&gt;0,IF(AND('DADOS e Estimativa'!$AF14&lt;='DADOS e Estimativa'!V14,'DADOS e Estimativa'!V14&lt;='DADOS e Estimativa'!$AG14),'DADOS e Estimativa'!V14,"excluído*"),"")</f>
      </c>
      <c r="W32" s="38">
        <f>IF('DADOS e Estimativa'!W14&gt;0,IF(AND('DADOS e Estimativa'!$AF14&lt;='DADOS e Estimativa'!W14,'DADOS e Estimativa'!W14&lt;='DADOS e Estimativa'!$AG14),'DADOS e Estimativa'!W14,"excluído*"),"")</f>
      </c>
      <c r="X32" s="38">
        <f>IF('DADOS e Estimativa'!X14&gt;0,IF(AND('DADOS e Estimativa'!$AF14&lt;='DADOS e Estimativa'!X14,'DADOS e Estimativa'!X14&lt;='DADOS e Estimativa'!$AG14),'DADOS e Estimativa'!X14,"excluído*"),"")</f>
      </c>
      <c r="Y32" s="38">
        <f>IF('DADOS e Estimativa'!Y14&gt;0,IF(AND('DADOS e Estimativa'!$AF14&lt;='DADOS e Estimativa'!Y14,'DADOS e Estimativa'!Y14&lt;='DADOS e Estimativa'!$AG14),'DADOS e Estimativa'!Y14,"excluído*"),"")</f>
        <v>129</v>
      </c>
      <c r="Z32" s="38" t="str">
        <f>IF('DADOS e Estimativa'!Z14&gt;0,IF(AND('DADOS e Estimativa'!$AF14&lt;='DADOS e Estimativa'!Z14,'DADOS e Estimativa'!Z14&lt;='DADOS e Estimativa'!$AG14),'DADOS e Estimativa'!Z14,"excluído*"),"")</f>
        <v>excluído*</v>
      </c>
      <c r="AA32" s="38">
        <f>IF('DADOS e Estimativa'!AA14&gt;0,IF(AND('DADOS e Estimativa'!$AF14&lt;='DADOS e Estimativa'!AA14,'DADOS e Estimativa'!AA14&lt;='DADOS e Estimativa'!$AG14),'DADOS e Estimativa'!AA14,"excluído*"),"")</f>
        <v>124.95</v>
      </c>
      <c r="AB32" s="38">
        <f>IF('DADOS e Estimativa'!AB14&gt;0,IF(AND('DADOS e Estimativa'!$AF14&lt;='DADOS e Estimativa'!AB14,'DADOS e Estimativa'!AB14&lt;='DADOS e Estimativa'!$AG14),'DADOS e Estimativa'!AB14,"excluído*"),"")</f>
        <v>128.77</v>
      </c>
      <c r="AC32" s="38">
        <f>IF('DADOS e Estimativa'!AC14&gt;0,IF(AND('DADOS e Estimativa'!$AF14&lt;='DADOS e Estimativa'!AC14,'DADOS e Estimativa'!AC14&lt;='DADOS e Estimativa'!$AG14),'DADOS e Estimativa'!AC14,"excluído*"),"")</f>
      </c>
      <c r="AD32" s="83">
        <f>IF(SUM(E32:AC32)&gt;0,ROUND(AVERAGE(E32:AC32),2),"")</f>
        <v>113.45</v>
      </c>
      <c r="AE32" s="83"/>
      <c r="AF32" s="78">
        <f>IF(AD32&lt;&gt;"",AD32*C32,"")</f>
        <v>1134.5</v>
      </c>
      <c r="AG32" s="78"/>
    </row>
    <row r="33" spans="1:33" s="114" customFormat="1" ht="26.25" thickBot="1">
      <c r="A33" s="124" t="str">
        <f>IF('DADOS e Estimativa'!A15="","",'DADOS e Estimativa'!A15)</f>
        <v>2.3</v>
      </c>
      <c r="B33" s="125" t="str">
        <f>IF('DADOS e Estimativa'!B15="","",'DADOS e Estimativa'!B15)</f>
        <v>Cabo pvc de 2,5 mm² na cor azul rolo 100m</v>
      </c>
      <c r="C33" s="126">
        <f>IF('DADOS e Estimativa'!C15="","",'DADOS e Estimativa'!C15)</f>
        <v>40</v>
      </c>
      <c r="D33" s="127" t="str">
        <f>IF('DADOS e Estimativa'!D15="","",'DADOS e Estimativa'!D15)</f>
        <v>un.</v>
      </c>
      <c r="E33" s="128">
        <f>IF('DADOS e Estimativa'!E15&gt;0,IF(AND('DADOS e Estimativa'!$AF15&lt;='DADOS e Estimativa'!E15,'DADOS e Estimativa'!E15&lt;='DADOS e Estimativa'!$AG15),'DADOS e Estimativa'!E15,"excluído*"),"")</f>
      </c>
      <c r="F33" s="129">
        <f>IF('DADOS e Estimativa'!F15&gt;0,IF(AND('DADOS e Estimativa'!$AF15&lt;='DADOS e Estimativa'!F15,'DADOS e Estimativa'!F15&lt;='DADOS e Estimativa'!$AG15),'DADOS e Estimativa'!F15,"excluído*"),"")</f>
      </c>
      <c r="G33" s="129">
        <f>IF('DADOS e Estimativa'!G15&gt;0,IF(AND('DADOS e Estimativa'!$AF15&lt;='DADOS e Estimativa'!G15,'DADOS e Estimativa'!G15&lt;='DADOS e Estimativa'!$AG15),'DADOS e Estimativa'!G15,"excluído*"),"")</f>
      </c>
      <c r="H33" s="129" t="str">
        <f>IF('DADOS e Estimativa'!H15&gt;0,IF(AND('DADOS e Estimativa'!$AF15&lt;='DADOS e Estimativa'!H15,'DADOS e Estimativa'!H15&lt;='DADOS e Estimativa'!$AG15),'DADOS e Estimativa'!H15,"excluído*"),"")</f>
        <v>excluído*</v>
      </c>
      <c r="I33" s="129">
        <f>IF('DADOS e Estimativa'!I15&gt;0,IF(AND('DADOS e Estimativa'!$AF15&lt;='DADOS e Estimativa'!I15,'DADOS e Estimativa'!I15&lt;='DADOS e Estimativa'!$AG15),'DADOS e Estimativa'!I15,"excluído*"),"")</f>
      </c>
      <c r="J33" s="129" t="str">
        <f>IF('DADOS e Estimativa'!J15&gt;0,IF(AND('DADOS e Estimativa'!$AF15&lt;='DADOS e Estimativa'!J15,'DADOS e Estimativa'!J15&lt;='DADOS e Estimativa'!$AG15),'DADOS e Estimativa'!J15,"excluído*"),"")</f>
        <v>excluído*</v>
      </c>
      <c r="K33" s="129">
        <f>IF('DADOS e Estimativa'!K15&gt;0,IF(AND('DADOS e Estimativa'!$AF15&lt;='DADOS e Estimativa'!K15,'DADOS e Estimativa'!K15&lt;='DADOS e Estimativa'!$AG15),'DADOS e Estimativa'!K15,"excluído*"),"")</f>
      </c>
      <c r="L33" s="129">
        <f>IF('DADOS e Estimativa'!L15&gt;0,IF(AND('DADOS e Estimativa'!$AF15&lt;='DADOS e Estimativa'!L15,'DADOS e Estimativa'!L15&lt;='DADOS e Estimativa'!$AG15),'DADOS e Estimativa'!L15,"excluído*"),"")</f>
        <v>104</v>
      </c>
      <c r="M33" s="129">
        <f>IF('DADOS e Estimativa'!M15&gt;0,IF(AND('DADOS e Estimativa'!$AF15&lt;='DADOS e Estimativa'!M15,'DADOS e Estimativa'!M15&lt;='DADOS e Estimativa'!$AG15),'DADOS e Estimativa'!M15,"excluído*"),"")</f>
        <v>97</v>
      </c>
      <c r="N33" s="129">
        <f>IF('DADOS e Estimativa'!N15&gt;0,IF(AND('DADOS e Estimativa'!$AF15&lt;='DADOS e Estimativa'!N15,'DADOS e Estimativa'!N15&lt;='DADOS e Estimativa'!$AG15),'DADOS e Estimativa'!N15,"excluído*"),"")</f>
      </c>
      <c r="O33" s="129">
        <f>IF('DADOS e Estimativa'!O15&gt;0,IF(AND('DADOS e Estimativa'!$AF15&lt;='DADOS e Estimativa'!O15,'DADOS e Estimativa'!O15&lt;='DADOS e Estimativa'!$AG15),'DADOS e Estimativa'!O15,"excluído*"),"")</f>
      </c>
      <c r="P33" s="129">
        <f>IF('DADOS e Estimativa'!P15&gt;0,IF(AND('DADOS e Estimativa'!$AF15&lt;='DADOS e Estimativa'!P15,'DADOS e Estimativa'!P15&lt;='DADOS e Estimativa'!$AG15),'DADOS e Estimativa'!P15,"excluído*"),"")</f>
      </c>
      <c r="Q33" s="129">
        <f>IF('DADOS e Estimativa'!Q15&gt;0,IF(AND('DADOS e Estimativa'!$AF15&lt;='DADOS e Estimativa'!Q15,'DADOS e Estimativa'!Q15&lt;='DADOS e Estimativa'!$AG15),'DADOS e Estimativa'!Q15,"excluído*"),"")</f>
      </c>
      <c r="R33" s="129">
        <f>IF('DADOS e Estimativa'!R15&gt;0,IF(AND('DADOS e Estimativa'!$AF15&lt;='DADOS e Estimativa'!R15,'DADOS e Estimativa'!R15&lt;='DADOS e Estimativa'!$AG15),'DADOS e Estimativa'!R15,"excluído*"),"")</f>
      </c>
      <c r="S33" s="129">
        <f>IF('DADOS e Estimativa'!S15&gt;0,IF(AND('DADOS e Estimativa'!$AF15&lt;='DADOS e Estimativa'!S15,'DADOS e Estimativa'!S15&lt;='DADOS e Estimativa'!$AG15),'DADOS e Estimativa'!S15,"excluído*"),"")</f>
      </c>
      <c r="T33" s="129">
        <f>IF('DADOS e Estimativa'!T15&gt;0,IF(AND('DADOS e Estimativa'!$AF15&lt;='DADOS e Estimativa'!T15,'DADOS e Estimativa'!T15&lt;='DADOS e Estimativa'!$AG15),'DADOS e Estimativa'!T15,"excluído*"),"")</f>
      </c>
      <c r="U33" s="129">
        <f>IF('DADOS e Estimativa'!U15&gt;0,IF(AND('DADOS e Estimativa'!$AF15&lt;='DADOS e Estimativa'!U15,'DADOS e Estimativa'!U15&lt;='DADOS e Estimativa'!$AG15),'DADOS e Estimativa'!U15,"excluído*"),"")</f>
      </c>
      <c r="V33" s="129">
        <f>IF('DADOS e Estimativa'!V15&gt;0,IF(AND('DADOS e Estimativa'!$AF15&lt;='DADOS e Estimativa'!V15,'DADOS e Estimativa'!V15&lt;='DADOS e Estimativa'!$AG15),'DADOS e Estimativa'!V15,"excluído*"),"")</f>
      </c>
      <c r="W33" s="129">
        <f>IF('DADOS e Estimativa'!W15&gt;0,IF(AND('DADOS e Estimativa'!$AF15&lt;='DADOS e Estimativa'!W15,'DADOS e Estimativa'!W15&lt;='DADOS e Estimativa'!$AG15),'DADOS e Estimativa'!W15,"excluído*"),"")</f>
      </c>
      <c r="X33" s="129">
        <f>IF('DADOS e Estimativa'!X15&gt;0,IF(AND('DADOS e Estimativa'!$AF15&lt;='DADOS e Estimativa'!X15,'DADOS e Estimativa'!X15&lt;='DADOS e Estimativa'!$AG15),'DADOS e Estimativa'!X15,"excluído*"),"")</f>
      </c>
      <c r="Y33" s="129">
        <f>IF('DADOS e Estimativa'!Y15&gt;0,IF(AND('DADOS e Estimativa'!$AF15&lt;='DADOS e Estimativa'!Y15,'DADOS e Estimativa'!Y15&lt;='DADOS e Estimativa'!$AG15),'DADOS e Estimativa'!Y15,"excluído*"),"")</f>
        <v>129</v>
      </c>
      <c r="Z33" s="129" t="str">
        <f>IF('DADOS e Estimativa'!Z15&gt;0,IF(AND('DADOS e Estimativa'!$AF15&lt;='DADOS e Estimativa'!Z15,'DADOS e Estimativa'!Z15&lt;='DADOS e Estimativa'!$AG15),'DADOS e Estimativa'!Z15,"excluído*"),"")</f>
        <v>excluído*</v>
      </c>
      <c r="AA33" s="129">
        <f>IF('DADOS e Estimativa'!AA15&gt;0,IF(AND('DADOS e Estimativa'!$AF15&lt;='DADOS e Estimativa'!AA15,'DADOS e Estimativa'!AA15&lt;='DADOS e Estimativa'!$AG15),'DADOS e Estimativa'!AA15,"excluído*"),"")</f>
        <v>124.95</v>
      </c>
      <c r="AB33" s="129">
        <f>IF('DADOS e Estimativa'!AB15&gt;0,IF(AND('DADOS e Estimativa'!$AF15&lt;='DADOS e Estimativa'!AB15,'DADOS e Estimativa'!AB15&lt;='DADOS e Estimativa'!$AG15),'DADOS e Estimativa'!AB15,"excluído*"),"")</f>
        <v>128.77</v>
      </c>
      <c r="AC33" s="129">
        <f>IF('DADOS e Estimativa'!AC15&gt;0,IF(AND('DADOS e Estimativa'!$AF15&lt;='DADOS e Estimativa'!AC15,'DADOS e Estimativa'!AC15&lt;='DADOS e Estimativa'!$AG15),'DADOS e Estimativa'!AC15,"excluído*"),"")</f>
      </c>
      <c r="AD33" s="130">
        <f>IF(SUM(E33:AC33)&gt;0,ROUND(AVERAGE(E33:AC33),2),"")</f>
        <v>116.74</v>
      </c>
      <c r="AE33" s="130"/>
      <c r="AF33" s="131">
        <f>IF(AD33&lt;&gt;"",AD33*C33,"")</f>
        <v>4669.599999999999</v>
      </c>
      <c r="AG33" s="131"/>
    </row>
    <row r="34" spans="1:33" ht="14.25" thickBot="1" thickTop="1">
      <c r="A34" s="42"/>
      <c r="B34" s="42"/>
      <c r="C34" s="43"/>
      <c r="D34" s="43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4"/>
      <c r="AF34" s="42"/>
      <c r="AG34" s="42"/>
    </row>
    <row r="35" spans="1:33" ht="19.5" thickBot="1" thickTop="1">
      <c r="A35" s="45" t="s">
        <v>62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7"/>
      <c r="AE35" s="47"/>
      <c r="AF35" s="82">
        <f>SUM(AF23:AF29)</f>
        <v>23726.7</v>
      </c>
      <c r="AG35" s="82"/>
    </row>
    <row r="36" spans="1:33" ht="18.75" thickBot="1">
      <c r="A36" s="45" t="s">
        <v>63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7"/>
      <c r="AE36" s="47"/>
      <c r="AF36" s="82">
        <f>SUM(AF31:AF33)</f>
        <v>6304.299999999999</v>
      </c>
      <c r="AG36" s="82"/>
    </row>
    <row r="37" spans="1:32" ht="12.7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9"/>
      <c r="AE37" s="48"/>
      <c r="AF37" s="48"/>
    </row>
    <row r="38" spans="1:30" ht="12.75">
      <c r="A38" s="50" t="s">
        <v>17</v>
      </c>
      <c r="C38"/>
      <c r="D38"/>
      <c r="AD38" s="1"/>
    </row>
    <row r="39" spans="1:30" ht="12.75">
      <c r="A39" s="51" t="s">
        <v>18</v>
      </c>
      <c r="B39" s="52"/>
      <c r="C39"/>
      <c r="D39"/>
      <c r="AD39" s="1"/>
    </row>
  </sheetData>
  <sheetProtection selectLockedCells="1" selectUnlockedCells="1"/>
  <mergeCells count="30">
    <mergeCell ref="AF36:AG36"/>
    <mergeCell ref="AD31:AE31"/>
    <mergeCell ref="AF31:AG31"/>
    <mergeCell ref="AD32:AE32"/>
    <mergeCell ref="AF32:AG32"/>
    <mergeCell ref="AD33:AE33"/>
    <mergeCell ref="AF33:AG33"/>
    <mergeCell ref="AD28:AE28"/>
    <mergeCell ref="AF28:AG28"/>
    <mergeCell ref="AD29:AE29"/>
    <mergeCell ref="AF29:AG29"/>
    <mergeCell ref="AF35:AG35"/>
    <mergeCell ref="AD25:AE25"/>
    <mergeCell ref="AF25:AG25"/>
    <mergeCell ref="AD26:AE26"/>
    <mergeCell ref="AF26:AG26"/>
    <mergeCell ref="AD27:AE27"/>
    <mergeCell ref="AF27:AG27"/>
    <mergeCell ref="AD22:AE22"/>
    <mergeCell ref="AF22:AG22"/>
    <mergeCell ref="AD23:AE23"/>
    <mergeCell ref="AF23:AG23"/>
    <mergeCell ref="AD24:AE24"/>
    <mergeCell ref="AF24:AG24"/>
    <mergeCell ref="AD19:AE19"/>
    <mergeCell ref="AF19:AG19"/>
    <mergeCell ref="AD20:AE20"/>
    <mergeCell ref="AF20:AG20"/>
    <mergeCell ref="AD21:AE21"/>
    <mergeCell ref="AF21:AG21"/>
  </mergeCells>
  <printOptions horizontalCentered="1" verticalCentered="1"/>
  <pageMargins left="0.39375" right="0.39375" top="0.9840277777777777" bottom="0.7875" header="0.5118055555555555" footer="0.39375"/>
  <pageSetup fitToHeight="1" fitToWidth="1" horizontalDpi="300" verticalDpi="300" orientation="landscape" paperSize="9" scale="44" r:id="rId1"/>
  <headerFooter alignWithMargins="0">
    <oddFooter xml:space="preserve">&amp;C&amp;"Arial,Itálico"Cálculo do Desvio Padrão para obtenção do Valor Mínimo e Máximo a serem aceitos na estimativa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I1:L1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46.00390625" style="0" customWidth="1"/>
    <col min="3" max="7" width="9.7109375" style="0" customWidth="1"/>
    <col min="8" max="8" width="12.57421875" style="0" customWidth="1"/>
    <col min="9" max="9" width="6.57421875" style="1" customWidth="1"/>
    <col min="10" max="10" width="4.140625" style="0" customWidth="1"/>
    <col min="11" max="11" width="18.57421875" style="0" customWidth="1"/>
    <col min="12" max="12" width="14.421875" style="0" customWidth="1"/>
    <col min="14" max="14" width="13.8515625" style="0" customWidth="1"/>
  </cols>
  <sheetData>
    <row r="1" spans="9:12" ht="12.75">
      <c r="I1"/>
      <c r="L1" s="7"/>
    </row>
    <row r="6" ht="14.25" customHeight="1"/>
    <row r="7" ht="25.5" customHeight="1"/>
    <row r="8" ht="4.5" customHeight="1"/>
  </sheetData>
  <sheetProtection selectLockedCells="1" selectUnlockedCells="1"/>
  <printOptions horizontalCentered="1" verticalCentered="1"/>
  <pageMargins left="0.39375" right="0.39375" top="0.9840277777777777" bottom="0.7875" header="0.5118055555555555" footer="0.39375"/>
  <pageSetup horizontalDpi="300" verticalDpi="300" orientation="landscape" paperSize="9" scale="90"/>
  <headerFooter alignWithMargins="0">
    <oddFooter>&amp;C&amp;"Arial,Itálico"Cálculo dos Valores Estimativos após análise do Desvio Padrão.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Douglas Suetsugo Mitsuse </cp:lastModifiedBy>
  <cp:lastPrinted>2019-10-28T21:10:30Z</cp:lastPrinted>
  <dcterms:modified xsi:type="dcterms:W3CDTF">2019-10-28T21:11:20Z</dcterms:modified>
  <cp:category/>
  <cp:version/>
  <cp:contentType/>
  <cp:contentStatus/>
</cp:coreProperties>
</file>